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autoCompressPictures="0"/>
  <bookViews>
    <workbookView xWindow="0" yWindow="-460" windowWidth="25600" windowHeight="16000" activeTab="1"/>
  </bookViews>
  <sheets>
    <sheet name="geral" sheetId="1" r:id="rId1"/>
    <sheet name="diárias" sheetId="2" r:id="rId2"/>
    <sheet name="consumo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5" i="1" l="1"/>
  <c r="L8" i="1"/>
  <c r="L12" i="1"/>
  <c r="L10" i="1"/>
  <c r="L14" i="1"/>
  <c r="L7" i="1"/>
  <c r="L11" i="1"/>
  <c r="L6" i="1"/>
  <c r="L9" i="1"/>
  <c r="L13" i="1"/>
  <c r="H20" i="2"/>
  <c r="H19" i="2"/>
  <c r="H15" i="2"/>
  <c r="K7" i="1"/>
  <c r="K8" i="1"/>
  <c r="K9" i="1"/>
  <c r="K10" i="1"/>
  <c r="K11" i="1"/>
  <c r="K12" i="1"/>
  <c r="K13" i="1"/>
  <c r="K14" i="1"/>
  <c r="K6" i="1"/>
  <c r="J15" i="1"/>
  <c r="C21" i="3"/>
  <c r="H24" i="2"/>
  <c r="I15" i="2"/>
  <c r="C24" i="2"/>
  <c r="D17" i="2"/>
  <c r="E15" i="1"/>
  <c r="D7" i="1"/>
  <c r="G15" i="1"/>
  <c r="F7" i="1"/>
  <c r="I13" i="1"/>
  <c r="I14" i="1"/>
  <c r="I8" i="1"/>
  <c r="L15" i="1"/>
  <c r="D14" i="1"/>
  <c r="D12" i="1"/>
  <c r="D6" i="1"/>
  <c r="D10" i="1"/>
  <c r="D8" i="1"/>
  <c r="D20" i="2"/>
  <c r="I17" i="2"/>
  <c r="I13" i="2"/>
  <c r="I20" i="2"/>
  <c r="I16" i="2"/>
  <c r="I21" i="2"/>
  <c r="I22" i="2"/>
  <c r="I18" i="2"/>
  <c r="I14" i="2"/>
  <c r="I23" i="2"/>
  <c r="I19" i="2"/>
  <c r="D13" i="2"/>
  <c r="D16" i="2"/>
  <c r="D22" i="2"/>
  <c r="D18" i="2"/>
  <c r="D14" i="2"/>
  <c r="D23" i="2"/>
  <c r="D19" i="2"/>
  <c r="D15" i="2"/>
  <c r="D21" i="2"/>
  <c r="F14" i="1"/>
  <c r="F12" i="1"/>
  <c r="F10" i="1"/>
  <c r="F8" i="1"/>
  <c r="F6" i="1"/>
  <c r="I6" i="1"/>
  <c r="E11" i="2"/>
  <c r="D13" i="1"/>
  <c r="D11" i="1"/>
  <c r="D9" i="1"/>
  <c r="F13" i="1"/>
  <c r="F11" i="1"/>
  <c r="F9" i="1"/>
  <c r="I9" i="1"/>
  <c r="I10" i="1"/>
  <c r="I11" i="1"/>
  <c r="I7" i="1"/>
  <c r="I12" i="1"/>
  <c r="H15" i="1"/>
  <c r="D15" i="1"/>
  <c r="D5" i="2"/>
  <c r="D24" i="2"/>
  <c r="I24" i="2"/>
  <c r="D4" i="3"/>
  <c r="D10" i="3"/>
  <c r="D5" i="3"/>
  <c r="D4" i="2"/>
  <c r="J11" i="2"/>
  <c r="E20" i="2"/>
  <c r="E19" i="2"/>
  <c r="E14" i="2"/>
  <c r="F15" i="1"/>
  <c r="E13" i="2"/>
  <c r="E18" i="2"/>
  <c r="E23" i="2"/>
  <c r="E16" i="2"/>
  <c r="E22" i="2"/>
  <c r="E17" i="2"/>
  <c r="E21" i="2"/>
  <c r="E15" i="2"/>
  <c r="J15" i="2"/>
  <c r="J21" i="2"/>
  <c r="J19" i="2"/>
  <c r="M19" i="2"/>
  <c r="J13" i="2"/>
  <c r="J17" i="2"/>
  <c r="J18" i="2"/>
  <c r="J23" i="2"/>
  <c r="J22" i="2"/>
  <c r="J20" i="2"/>
  <c r="M20" i="2"/>
  <c r="J16" i="2"/>
  <c r="J14" i="2"/>
  <c r="M14" i="2"/>
  <c r="D13" i="3"/>
  <c r="D17" i="3"/>
  <c r="D12" i="3"/>
  <c r="D16" i="3"/>
  <c r="D20" i="3"/>
  <c r="D14" i="3"/>
  <c r="D18" i="3"/>
  <c r="D11" i="3"/>
  <c r="D15" i="3"/>
  <c r="D19" i="3"/>
  <c r="D21" i="3"/>
  <c r="M15" i="2"/>
  <c r="M23" i="2"/>
  <c r="M16" i="2"/>
  <c r="E24" i="2"/>
  <c r="M21" i="2"/>
  <c r="M13" i="2"/>
  <c r="M18" i="2"/>
  <c r="M22" i="2"/>
  <c r="M17" i="2"/>
  <c r="J24" i="2"/>
  <c r="M24" i="2"/>
</calcChain>
</file>

<file path=xl/comments1.xml><?xml version="1.0" encoding="utf-8"?>
<comments xmlns="http://schemas.openxmlformats.org/spreadsheetml/2006/main">
  <authors>
    <author>palomarosa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dados ATUALIZAR (docente/ativos/titulares)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dados de 11/04/2016</t>
        </r>
      </text>
    </comment>
  </commentList>
</comments>
</file>

<file path=xl/sharedStrings.xml><?xml version="1.0" encoding="utf-8"?>
<sst xmlns="http://schemas.openxmlformats.org/spreadsheetml/2006/main" count="89" uniqueCount="42">
  <si>
    <t>Diárias Nacionais / Internacionais / Colaborador Eventual</t>
  </si>
  <si>
    <t>Restituições Rodoviárias</t>
  </si>
  <si>
    <t>Passagens Aéreas</t>
  </si>
  <si>
    <t>Material de consumo / Material de consumo laboratório</t>
  </si>
  <si>
    <t>Serviços de Terceiros Pessoa Jurídica</t>
  </si>
  <si>
    <t>Serviços de Terceiros Pessoa Jurídica - Suprimento de Fundos</t>
  </si>
  <si>
    <t>Material de consumo - Suprimento de Fundos</t>
  </si>
  <si>
    <t>Locação Transporte Municipal e Intermunicipal</t>
  </si>
  <si>
    <t>%</t>
  </si>
  <si>
    <t>R$</t>
  </si>
  <si>
    <t>OUTROS</t>
  </si>
  <si>
    <t>EXECUTADO 2013</t>
  </si>
  <si>
    <t>EXECUTADO 2014</t>
  </si>
  <si>
    <t>PROPOSTA 2015</t>
  </si>
  <si>
    <t>EA</t>
  </si>
  <si>
    <t>EC</t>
  </si>
  <si>
    <t>EP</t>
  </si>
  <si>
    <t>EQ</t>
  </si>
  <si>
    <t>LF</t>
  </si>
  <si>
    <t>LA</t>
  </si>
  <si>
    <t>LP</t>
  </si>
  <si>
    <t>LM</t>
  </si>
  <si>
    <t>LMUS</t>
  </si>
  <si>
    <t>LQ</t>
  </si>
  <si>
    <t>Grupo 2: TAEs/direção/docentes áreas</t>
  </si>
  <si>
    <t>Distribuição do Grupo 1</t>
  </si>
  <si>
    <r>
      <rPr>
        <b/>
        <sz val="11"/>
        <color theme="1"/>
        <rFont val="Calibri"/>
        <family val="2"/>
        <scheme val="minor"/>
      </rPr>
      <t xml:space="preserve">VALOR TOTAL </t>
    </r>
    <r>
      <rPr>
        <sz val="11"/>
        <color theme="1"/>
        <rFont val="Calibri"/>
        <family val="2"/>
        <scheme val="minor"/>
      </rPr>
      <t>de Diárias Nacionais, Diárias Internacionais, Diárias Colaborador Eventual, Passagens Aéreas Nacionais e Passagens Rodoviárias Nacionais</t>
    </r>
  </si>
  <si>
    <t>Valor</t>
  </si>
  <si>
    <t>NÚMERO DE DOCENTES</t>
  </si>
  <si>
    <t>NÚMERO DE DISCENTES</t>
  </si>
  <si>
    <t>Valor aplicado para proporção docente</t>
  </si>
  <si>
    <t>Valor aplicado para proporção discente</t>
  </si>
  <si>
    <r>
      <t xml:space="preserve">TOTAL - </t>
    </r>
    <r>
      <rPr>
        <b/>
        <sz val="12"/>
        <color theme="1"/>
        <rFont val="Calibri"/>
        <family val="2"/>
        <scheme val="minor"/>
      </rPr>
      <t>GRUPO 1</t>
    </r>
  </si>
  <si>
    <t>Grupo 1: Cursos</t>
  </si>
  <si>
    <t>Grupo 2: CADM</t>
  </si>
  <si>
    <t>Peso</t>
  </si>
  <si>
    <t>EERA</t>
  </si>
  <si>
    <r>
      <rPr>
        <b/>
        <sz val="11"/>
        <color theme="1"/>
        <rFont val="Calibri"/>
        <family val="2"/>
        <scheme val="minor"/>
      </rPr>
      <t>VALOR TOTAL</t>
    </r>
    <r>
      <rPr>
        <sz val="11"/>
        <color theme="1"/>
        <rFont val="Calibri"/>
        <family val="2"/>
        <scheme val="minor"/>
      </rPr>
      <t>: Material de Consumo e Material de Consumo Laboratório</t>
    </r>
  </si>
  <si>
    <t>corrigir com dados abaixo  a cada ano</t>
  </si>
  <si>
    <t>PROPOSTA 2016</t>
  </si>
  <si>
    <t>Excedente de diárias conveterá em material consumo</t>
  </si>
  <si>
    <r>
      <t xml:space="preserve">Prazo para execução dos cursos: </t>
    </r>
    <r>
      <rPr>
        <b/>
        <sz val="11"/>
        <color rgb="FFFF0000"/>
        <rFont val="Calibri"/>
        <family val="2"/>
        <scheme val="minor"/>
      </rPr>
      <t>31 de agosto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</si>
</sst>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R$&quot;\ * #,##0.00_-;\-&quot;R$&quot;\ * #,##0.00_-;_-&quot;R$&quot;\ * &quot;-&quot;??_-;_-@_-"/>
    <numFmt numFmtId="165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Browallia New"/>
      <family val="2"/>
    </font>
    <font>
      <b/>
      <sz val="14"/>
      <color theme="0"/>
      <name val="Calibri"/>
      <family val="2"/>
      <scheme val="minor"/>
    </font>
    <font>
      <b/>
      <sz val="14"/>
      <color theme="1"/>
      <name val="Browallia New"/>
      <family val="2"/>
    </font>
    <font>
      <i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rgb="FF222222"/>
      <name val="Arial"/>
      <family val="2"/>
    </font>
    <font>
      <i/>
      <sz val="10"/>
      <color theme="1"/>
      <name val="Arial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Browallia New"/>
      <family val="2"/>
    </font>
    <font>
      <b/>
      <sz val="11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85">
    <xf numFmtId="0" fontId="0" fillId="0" borderId="0" xfId="0"/>
    <xf numFmtId="0" fontId="7" fillId="3" borderId="0" xfId="0" applyFont="1" applyFill="1" applyAlignment="1">
      <alignment horizontal="center"/>
    </xf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3" fillId="3" borderId="0" xfId="0" applyFont="1" applyFill="1"/>
    <xf numFmtId="164" fontId="2" fillId="0" borderId="0" xfId="0" applyNumberFormat="1" applyFont="1"/>
    <xf numFmtId="165" fontId="2" fillId="4" borderId="1" xfId="2" applyNumberFormat="1" applyFont="1" applyFill="1" applyBorder="1" applyAlignment="1" applyProtection="1">
      <alignment horizontal="center" vertical="center"/>
    </xf>
    <xf numFmtId="164" fontId="2" fillId="4" borderId="1" xfId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164" fontId="2" fillId="5" borderId="0" xfId="0" applyNumberFormat="1" applyFont="1" applyFill="1"/>
    <xf numFmtId="0" fontId="0" fillId="0" borderId="0" xfId="0" applyAlignment="1">
      <alignment horizontal="center"/>
    </xf>
    <xf numFmtId="164" fontId="0" fillId="0" borderId="7" xfId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164" fontId="9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0" fontId="10" fillId="0" borderId="1" xfId="0" applyNumberFormat="1" applyFont="1" applyBorder="1" applyAlignment="1">
      <alignment horizontal="center"/>
    </xf>
    <xf numFmtId="164" fontId="10" fillId="0" borderId="1" xfId="0" applyNumberFormat="1" applyFont="1" applyBorder="1"/>
    <xf numFmtId="0" fontId="0" fillId="0" borderId="1" xfId="0" applyFont="1" applyBorder="1"/>
    <xf numFmtId="0" fontId="0" fillId="7" borderId="1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164" fontId="0" fillId="7" borderId="17" xfId="0" applyNumberFormat="1" applyFont="1" applyFill="1" applyBorder="1"/>
    <xf numFmtId="164" fontId="0" fillId="0" borderId="17" xfId="0" applyNumberFormat="1" applyFont="1" applyBorder="1"/>
    <xf numFmtId="0" fontId="0" fillId="0" borderId="12" xfId="0" applyBorder="1"/>
    <xf numFmtId="0" fontId="0" fillId="0" borderId="13" xfId="0" applyBorder="1"/>
    <xf numFmtId="0" fontId="0" fillId="7" borderId="1" xfId="0" applyFill="1" applyBorder="1" applyAlignment="1">
      <alignment horizontal="center"/>
    </xf>
    <xf numFmtId="0" fontId="2" fillId="0" borderId="0" xfId="0" applyFont="1" applyBorder="1" applyAlignment="1"/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/>
    <xf numFmtId="164" fontId="0" fillId="7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7" fillId="6" borderId="1" xfId="0" applyFont="1" applyFill="1" applyBorder="1" applyAlignment="1">
      <alignment horizontal="center"/>
    </xf>
    <xf numFmtId="164" fontId="2" fillId="0" borderId="0" xfId="0" applyNumberFormat="1" applyFont="1" applyFill="1"/>
    <xf numFmtId="165" fontId="18" fillId="4" borderId="1" xfId="2" applyNumberFormat="1" applyFont="1" applyFill="1" applyBorder="1" applyAlignment="1" applyProtection="1">
      <alignment horizontal="center" vertical="center"/>
    </xf>
    <xf numFmtId="164" fontId="18" fillId="4" borderId="1" xfId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165" fontId="20" fillId="4" borderId="1" xfId="2" applyNumberFormat="1" applyFont="1" applyFill="1" applyBorder="1" applyAlignment="1" applyProtection="1">
      <alignment horizontal="center" vertical="center"/>
    </xf>
    <xf numFmtId="164" fontId="20" fillId="4" borderId="1" xfId="1" applyFont="1" applyFill="1" applyBorder="1" applyAlignment="1" applyProtection="1">
      <alignment horizontal="center" vertical="center"/>
    </xf>
    <xf numFmtId="0" fontId="18" fillId="9" borderId="0" xfId="0" applyFont="1" applyFill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21" fillId="10" borderId="0" xfId="0" applyFont="1" applyFill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4" fontId="0" fillId="0" borderId="9" xfId="1" applyFont="1" applyBorder="1" applyAlignment="1">
      <alignment horizontal="center"/>
    </xf>
    <xf numFmtId="164" fontId="0" fillId="0" borderId="10" xfId="1" applyFont="1" applyBorder="1" applyAlignment="1">
      <alignment horizontal="center"/>
    </xf>
    <xf numFmtId="164" fontId="0" fillId="0" borderId="12" xfId="1" applyFont="1" applyBorder="1" applyAlignment="1">
      <alignment horizontal="center"/>
    </xf>
    <xf numFmtId="164" fontId="0" fillId="0" borderId="13" xfId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4">
    <cellStyle name="Currency" xfId="1" builtinId="4"/>
    <cellStyle name="Normal" xfId="0" builtinId="0"/>
    <cellStyle name="Normal 2" xfId="3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topLeftCell="B1" zoomScale="150" zoomScaleNormal="150" zoomScalePageLayoutView="150" workbookViewId="0">
      <selection activeCell="C9" sqref="C9"/>
    </sheetView>
  </sheetViews>
  <sheetFormatPr baseColWidth="10" defaultColWidth="8.83203125" defaultRowHeight="14" x14ac:dyDescent="0"/>
  <cols>
    <col min="3" max="3" width="64.1640625" customWidth="1"/>
    <col min="4" max="7" width="14.33203125" style="2" hidden="1" customWidth="1"/>
    <col min="8" max="8" width="14.33203125" bestFit="1" customWidth="1"/>
    <col min="9" max="9" width="16.1640625" customWidth="1"/>
    <col min="10" max="10" width="13.6640625" hidden="1" customWidth="1"/>
    <col min="11" max="11" width="15.5" hidden="1" customWidth="1"/>
    <col min="12" max="12" width="15.5" customWidth="1"/>
    <col min="13" max="13" width="15.33203125" customWidth="1"/>
  </cols>
  <sheetData>
    <row r="1" spans="2:13" s="2" customFormat="1">
      <c r="B1" s="51" t="s">
        <v>41</v>
      </c>
      <c r="C1" s="51"/>
    </row>
    <row r="2" spans="2:13" s="2" customFormat="1">
      <c r="B2" s="51" t="s">
        <v>40</v>
      </c>
      <c r="C2" s="51"/>
    </row>
    <row r="4" spans="2:13" ht="18">
      <c r="D4" s="54" t="s">
        <v>11</v>
      </c>
      <c r="E4" s="55"/>
      <c r="F4" s="54" t="s">
        <v>12</v>
      </c>
      <c r="G4" s="55"/>
      <c r="H4" s="54" t="s">
        <v>13</v>
      </c>
      <c r="I4" s="55"/>
      <c r="J4" s="52" t="s">
        <v>39</v>
      </c>
      <c r="K4" s="53"/>
      <c r="L4" s="52" t="s">
        <v>39</v>
      </c>
      <c r="M4" s="53"/>
    </row>
    <row r="5" spans="2:13" ht="18">
      <c r="B5" s="4"/>
      <c r="C5" s="4"/>
      <c r="D5" s="1" t="s">
        <v>8</v>
      </c>
      <c r="E5" s="1" t="s">
        <v>9</v>
      </c>
      <c r="F5" s="1" t="s">
        <v>8</v>
      </c>
      <c r="G5" s="1" t="s">
        <v>9</v>
      </c>
      <c r="H5" s="1" t="s">
        <v>8</v>
      </c>
      <c r="I5" s="1" t="s">
        <v>9</v>
      </c>
      <c r="J5" s="1" t="s">
        <v>8</v>
      </c>
      <c r="K5" s="1" t="s">
        <v>9</v>
      </c>
    </row>
    <row r="6" spans="2:13" ht="27.75" customHeight="1">
      <c r="B6" s="3">
        <v>1</v>
      </c>
      <c r="C6" s="3" t="s">
        <v>0</v>
      </c>
      <c r="D6" s="6">
        <f>E6/E15</f>
        <v>0.27813875773978297</v>
      </c>
      <c r="E6" s="7">
        <v>56571.29</v>
      </c>
      <c r="F6" s="6">
        <f>G6/G15</f>
        <v>0.17882826437149096</v>
      </c>
      <c r="G6" s="7">
        <v>64765.73</v>
      </c>
      <c r="H6" s="6">
        <v>0.25</v>
      </c>
      <c r="I6" s="7">
        <f t="shared" ref="I6:I14" si="0">H6*$I$15</f>
        <v>89783.792499999996</v>
      </c>
      <c r="J6" s="6">
        <v>0.25</v>
      </c>
      <c r="K6" s="7">
        <f>J6*$K$15</f>
        <v>55164.45</v>
      </c>
      <c r="L6" s="6">
        <f>M6/$M$15</f>
        <v>0.31818181818181818</v>
      </c>
      <c r="M6" s="7">
        <v>70000</v>
      </c>
    </row>
    <row r="7" spans="2:13" ht="27.75" customHeight="1">
      <c r="B7" s="3">
        <v>2</v>
      </c>
      <c r="C7" s="3" t="s">
        <v>1</v>
      </c>
      <c r="D7" s="6">
        <f>E7/E15</f>
        <v>1.8986753335290471E-2</v>
      </c>
      <c r="E7" s="7">
        <v>3861.76</v>
      </c>
      <c r="F7" s="6">
        <f>G7/G15</f>
        <v>1.0837508499872668E-2</v>
      </c>
      <c r="G7" s="7">
        <v>3924.99</v>
      </c>
      <c r="H7" s="6">
        <v>1.4999999999999999E-2</v>
      </c>
      <c r="I7" s="7">
        <f t="shared" si="0"/>
        <v>5387.0275499999998</v>
      </c>
      <c r="J7" s="6">
        <v>1.4999999999999999E-2</v>
      </c>
      <c r="K7" s="7">
        <f t="shared" ref="K7:K14" si="1">J7*$K$15</f>
        <v>3309.8669999999997</v>
      </c>
      <c r="L7" s="6">
        <f t="shared" ref="L7:L14" si="2">M7/$M$15</f>
        <v>1.3636363636363636E-2</v>
      </c>
      <c r="M7" s="7">
        <v>3000</v>
      </c>
    </row>
    <row r="8" spans="2:13" ht="27.75" customHeight="1">
      <c r="B8" s="3">
        <v>3</v>
      </c>
      <c r="C8" s="3" t="s">
        <v>2</v>
      </c>
      <c r="D8" s="6">
        <f>E8/E15</f>
        <v>0.15762147963003323</v>
      </c>
      <c r="E8" s="7">
        <v>32059</v>
      </c>
      <c r="F8" s="6">
        <f>G8/G15</f>
        <v>7.7460550747294354E-2</v>
      </c>
      <c r="G8" s="7">
        <v>28053.67</v>
      </c>
      <c r="H8" s="6">
        <v>0.1</v>
      </c>
      <c r="I8" s="7">
        <f t="shared" si="0"/>
        <v>35913.517</v>
      </c>
      <c r="J8" s="6">
        <v>0.1</v>
      </c>
      <c r="K8" s="7">
        <f t="shared" si="1"/>
        <v>22065.78</v>
      </c>
      <c r="L8" s="6">
        <f t="shared" si="2"/>
        <v>0</v>
      </c>
      <c r="M8" s="7">
        <v>0</v>
      </c>
    </row>
    <row r="9" spans="2:13" ht="27.75" customHeight="1">
      <c r="B9" s="3">
        <v>4</v>
      </c>
      <c r="C9" s="3" t="s">
        <v>3</v>
      </c>
      <c r="D9" s="6">
        <f>E9/E15</f>
        <v>0.16398440393499594</v>
      </c>
      <c r="E9" s="7">
        <v>33353.17</v>
      </c>
      <c r="F9" s="6">
        <f>G9/G15</f>
        <v>0.55872294781865806</v>
      </c>
      <c r="G9" s="7">
        <v>202351.12000000002</v>
      </c>
      <c r="H9" s="6">
        <v>0.55000000000000004</v>
      </c>
      <c r="I9" s="7">
        <f t="shared" si="0"/>
        <v>197524.34350000002</v>
      </c>
      <c r="J9" s="6">
        <v>0.55000000000000004</v>
      </c>
      <c r="K9" s="7">
        <f t="shared" si="1"/>
        <v>121361.79000000001</v>
      </c>
      <c r="L9" s="6">
        <f t="shared" si="2"/>
        <v>0.5636363636363636</v>
      </c>
      <c r="M9" s="7">
        <v>124000</v>
      </c>
    </row>
    <row r="10" spans="2:13" ht="27.75" customHeight="1">
      <c r="B10" s="3">
        <v>5</v>
      </c>
      <c r="C10" s="3" t="s">
        <v>4</v>
      </c>
      <c r="D10" s="6">
        <f>E10/E15</f>
        <v>0.28156258399714479</v>
      </c>
      <c r="E10" s="7">
        <v>57267.67</v>
      </c>
      <c r="F10" s="6">
        <f>G10/G15</f>
        <v>1.1918583789989371E-2</v>
      </c>
      <c r="G10" s="7">
        <v>4316.5200000000004</v>
      </c>
      <c r="H10" s="6">
        <v>0.03</v>
      </c>
      <c r="I10" s="7">
        <f t="shared" si="0"/>
        <v>10774.0551</v>
      </c>
      <c r="J10" s="6">
        <v>0.03</v>
      </c>
      <c r="K10" s="7">
        <f t="shared" si="1"/>
        <v>6619.7339999999995</v>
      </c>
      <c r="L10" s="6">
        <f t="shared" si="2"/>
        <v>4.5454545454545456E-2</v>
      </c>
      <c r="M10" s="7">
        <v>10000</v>
      </c>
    </row>
    <row r="11" spans="2:13" ht="27.75" customHeight="1">
      <c r="B11" s="46">
        <v>6</v>
      </c>
      <c r="C11" s="46" t="s">
        <v>5</v>
      </c>
      <c r="D11" s="47">
        <f>E11/E15</f>
        <v>9.7840464288894268E-3</v>
      </c>
      <c r="E11" s="48">
        <v>1990</v>
      </c>
      <c r="F11" s="47">
        <f>G11/G15</f>
        <v>1.2921104200521312E-2</v>
      </c>
      <c r="G11" s="48">
        <v>4679.6000000000004</v>
      </c>
      <c r="H11" s="47">
        <v>0.02</v>
      </c>
      <c r="I11" s="48">
        <f t="shared" si="0"/>
        <v>7182.7033999999994</v>
      </c>
      <c r="J11" s="44">
        <v>0.02</v>
      </c>
      <c r="K11" s="45">
        <f t="shared" si="1"/>
        <v>4413.1559999999999</v>
      </c>
      <c r="L11" s="6">
        <f t="shared" si="2"/>
        <v>3.4090909090909088E-2</v>
      </c>
      <c r="M11" s="7">
        <v>7500</v>
      </c>
    </row>
    <row r="12" spans="2:13" ht="27.75" customHeight="1">
      <c r="B12" s="46">
        <v>7</v>
      </c>
      <c r="C12" s="46" t="s">
        <v>6</v>
      </c>
      <c r="D12" s="47">
        <f>E12/E15</f>
        <v>3.7019291730420706E-2</v>
      </c>
      <c r="E12" s="48">
        <v>7529.44</v>
      </c>
      <c r="F12" s="47">
        <f>G12/G15</f>
        <v>1.8211947912785804E-2</v>
      </c>
      <c r="G12" s="48">
        <v>6595.77</v>
      </c>
      <c r="H12" s="47">
        <v>1.4999999999999999E-2</v>
      </c>
      <c r="I12" s="48">
        <f t="shared" si="0"/>
        <v>5387.0275499999998</v>
      </c>
      <c r="J12" s="44">
        <v>1.4999999999999999E-2</v>
      </c>
      <c r="K12" s="45">
        <f t="shared" si="1"/>
        <v>3309.8669999999997</v>
      </c>
      <c r="L12" s="6">
        <f t="shared" si="2"/>
        <v>2.5000000000000001E-2</v>
      </c>
      <c r="M12" s="7">
        <v>5500</v>
      </c>
    </row>
    <row r="13" spans="2:13" ht="27.75" customHeight="1">
      <c r="B13" s="3">
        <v>8</v>
      </c>
      <c r="C13" s="3" t="s">
        <v>7</v>
      </c>
      <c r="D13" s="6">
        <f>E13/E15</f>
        <v>5.2902683203442331E-2</v>
      </c>
      <c r="E13" s="7">
        <v>10760</v>
      </c>
      <c r="F13" s="6">
        <f>G13/G15</f>
        <v>0.11392012070447352</v>
      </c>
      <c r="G13" s="7">
        <v>41258.129999999997</v>
      </c>
      <c r="H13" s="6">
        <v>0</v>
      </c>
      <c r="I13" s="7">
        <f t="shared" si="0"/>
        <v>0</v>
      </c>
      <c r="J13" s="6">
        <v>0</v>
      </c>
      <c r="K13" s="7">
        <f t="shared" si="1"/>
        <v>0</v>
      </c>
      <c r="L13" s="6">
        <f t="shared" si="2"/>
        <v>0</v>
      </c>
      <c r="M13" s="7">
        <v>0</v>
      </c>
    </row>
    <row r="14" spans="2:13" s="2" customFormat="1" ht="27.75" customHeight="1">
      <c r="B14" s="3">
        <v>9</v>
      </c>
      <c r="C14" s="3" t="s">
        <v>10</v>
      </c>
      <c r="D14" s="6">
        <f>E14/E15</f>
        <v>0</v>
      </c>
      <c r="E14" s="7">
        <v>0</v>
      </c>
      <c r="F14" s="6">
        <f>G14/G15</f>
        <v>1.7178971954913972E-2</v>
      </c>
      <c r="G14" s="7">
        <v>6221.66</v>
      </c>
      <c r="H14" s="6">
        <v>0.02</v>
      </c>
      <c r="I14" s="7">
        <f t="shared" si="0"/>
        <v>7182.7033999999994</v>
      </c>
      <c r="J14" s="6">
        <v>0.02</v>
      </c>
      <c r="K14" s="7">
        <f t="shared" si="1"/>
        <v>4413.1559999999999</v>
      </c>
      <c r="L14" s="6">
        <f t="shared" si="2"/>
        <v>0</v>
      </c>
      <c r="M14" s="7">
        <v>0</v>
      </c>
    </row>
    <row r="15" spans="2:13">
      <c r="D15" s="8">
        <f>SUM(D6:D14)</f>
        <v>1</v>
      </c>
      <c r="E15" s="5">
        <f>SUM(E6:E14)</f>
        <v>203392.33000000002</v>
      </c>
      <c r="F15" s="8">
        <f>SUM(F6:F14)</f>
        <v>1</v>
      </c>
      <c r="G15" s="5">
        <f>SUM(G6:G14)</f>
        <v>362167.19</v>
      </c>
      <c r="H15" s="8">
        <f>SUM(H6:H14)</f>
        <v>1</v>
      </c>
      <c r="I15" s="43">
        <v>359135.17</v>
      </c>
      <c r="J15" s="8">
        <f>SUM(J6:J14)</f>
        <v>1</v>
      </c>
      <c r="K15" s="9">
        <v>220657.8</v>
      </c>
      <c r="L15" s="8">
        <f>SUM(L6:L14)</f>
        <v>0.99999999999999989</v>
      </c>
      <c r="M15" s="9">
        <f>SUM(M5:M14)</f>
        <v>220000</v>
      </c>
    </row>
    <row r="17" spans="3:7">
      <c r="D17" s="49"/>
      <c r="E17" s="49"/>
      <c r="F17" s="49"/>
      <c r="G17" s="49"/>
    </row>
    <row r="18" spans="3:7">
      <c r="D18" s="49"/>
      <c r="E18" s="49"/>
      <c r="F18" s="49"/>
      <c r="G18" s="49"/>
    </row>
    <row r="19" spans="3:7" ht="18">
      <c r="C19" s="50"/>
    </row>
  </sheetData>
  <mergeCells count="7">
    <mergeCell ref="B1:C1"/>
    <mergeCell ref="B2:C2"/>
    <mergeCell ref="L4:M4"/>
    <mergeCell ref="H4:I4"/>
    <mergeCell ref="F4:G4"/>
    <mergeCell ref="D4:E4"/>
    <mergeCell ref="J4:K4"/>
  </mergeCells>
  <pageMargins left="0.511811024" right="0.511811024" top="0.78740157499999996" bottom="0.78740157499999996" header="0.31496062000000002" footer="0.31496062000000002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2"/>
  <sheetViews>
    <sheetView tabSelected="1" topLeftCell="A9" zoomScale="200" zoomScaleNormal="200" zoomScalePageLayoutView="200" workbookViewId="0">
      <selection activeCell="C17" sqref="C17"/>
    </sheetView>
  </sheetViews>
  <sheetFormatPr baseColWidth="10" defaultColWidth="8.83203125" defaultRowHeight="14" x14ac:dyDescent="0"/>
  <cols>
    <col min="1" max="1" width="4.5" style="2" customWidth="1"/>
    <col min="2" max="2" width="8.83203125" style="10"/>
    <col min="3" max="3" width="25.83203125" customWidth="1"/>
    <col min="4" max="4" width="9" customWidth="1"/>
    <col min="5" max="5" width="15.5" customWidth="1"/>
    <col min="6" max="6" width="4.1640625" customWidth="1"/>
    <col min="8" max="8" width="22.5" customWidth="1"/>
    <col min="10" max="10" width="14.33203125" customWidth="1"/>
    <col min="11" max="11" width="5.1640625" customWidth="1"/>
    <col min="12" max="12" width="14.5" customWidth="1"/>
    <col min="13" max="13" width="13.33203125" bestFit="1" customWidth="1"/>
  </cols>
  <sheetData>
    <row r="1" spans="2:13" s="2" customFormat="1" ht="15" thickBot="1">
      <c r="B1" s="10"/>
    </row>
    <row r="2" spans="2:13" s="2" customFormat="1" ht="29.25" customHeight="1" thickBot="1">
      <c r="B2" s="56" t="s">
        <v>26</v>
      </c>
      <c r="C2" s="57"/>
      <c r="D2" s="57"/>
      <c r="E2" s="57"/>
      <c r="F2" s="57"/>
      <c r="G2" s="57"/>
      <c r="H2" s="11">
        <v>73000</v>
      </c>
    </row>
    <row r="3" spans="2:13" s="2" customFormat="1" ht="15" thickBot="1">
      <c r="B3" s="10"/>
    </row>
    <row r="4" spans="2:13" s="2" customFormat="1">
      <c r="B4" s="58" t="s">
        <v>33</v>
      </c>
      <c r="C4" s="59"/>
      <c r="D4" s="67">
        <f>H2*0.7</f>
        <v>51100</v>
      </c>
      <c r="E4" s="68"/>
    </row>
    <row r="5" spans="2:13" s="2" customFormat="1" ht="15" thickBot="1">
      <c r="B5" s="60" t="s">
        <v>24</v>
      </c>
      <c r="C5" s="61"/>
      <c r="D5" s="69">
        <f>H2*0.3</f>
        <v>21900</v>
      </c>
      <c r="E5" s="70"/>
    </row>
    <row r="6" spans="2:13" s="2" customFormat="1">
      <c r="B6" s="10"/>
    </row>
    <row r="7" spans="2:13" s="2" customFormat="1" ht="15" thickBot="1">
      <c r="B7" s="10"/>
    </row>
    <row r="8" spans="2:13" s="2" customFormat="1">
      <c r="B8" s="64" t="s">
        <v>25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6"/>
    </row>
    <row r="9" spans="2:13" s="2" customFormat="1">
      <c r="B9" s="28"/>
      <c r="C9" s="14"/>
      <c r="D9" s="14"/>
      <c r="E9" s="17"/>
      <c r="F9" s="17"/>
      <c r="G9" s="17"/>
      <c r="H9" s="17"/>
      <c r="I9" s="17"/>
      <c r="J9" s="17"/>
      <c r="K9" s="17"/>
      <c r="L9" s="17"/>
      <c r="M9" s="29"/>
    </row>
    <row r="10" spans="2:13" s="2" customFormat="1" ht="15" customHeight="1">
      <c r="B10" s="71" t="s">
        <v>28</v>
      </c>
      <c r="C10" s="72"/>
      <c r="D10" s="72"/>
      <c r="E10" s="72"/>
      <c r="F10" s="17"/>
      <c r="G10" s="72" t="s">
        <v>29</v>
      </c>
      <c r="H10" s="72"/>
      <c r="I10" s="72"/>
      <c r="J10" s="72"/>
      <c r="K10" s="17"/>
      <c r="L10" s="62" t="s">
        <v>32</v>
      </c>
      <c r="M10" s="63"/>
    </row>
    <row r="11" spans="2:13" s="2" customFormat="1" ht="15" customHeight="1">
      <c r="B11" s="73" t="s">
        <v>30</v>
      </c>
      <c r="C11" s="74"/>
      <c r="D11" s="75"/>
      <c r="E11" s="20">
        <f>H2*0.5</f>
        <v>36500</v>
      </c>
      <c r="F11" s="17"/>
      <c r="G11" s="76" t="s">
        <v>31</v>
      </c>
      <c r="H11" s="74"/>
      <c r="I11" s="75"/>
      <c r="J11" s="21">
        <f>H2*0.2</f>
        <v>14600</v>
      </c>
      <c r="K11" s="17"/>
      <c r="L11" s="62"/>
      <c r="M11" s="63"/>
    </row>
    <row r="12" spans="2:13" s="2" customFormat="1" ht="28">
      <c r="B12" s="30"/>
      <c r="C12" s="22" t="s">
        <v>38</v>
      </c>
      <c r="D12" s="18" t="s">
        <v>8</v>
      </c>
      <c r="E12" s="18" t="s">
        <v>27</v>
      </c>
      <c r="F12" s="17"/>
      <c r="G12" s="18"/>
      <c r="H12" s="22" t="s">
        <v>38</v>
      </c>
      <c r="I12" s="18" t="s">
        <v>8</v>
      </c>
      <c r="J12" s="18" t="s">
        <v>27</v>
      </c>
      <c r="K12" s="17"/>
      <c r="L12" s="62"/>
      <c r="M12" s="63"/>
    </row>
    <row r="13" spans="2:13">
      <c r="B13" s="31" t="s">
        <v>14</v>
      </c>
      <c r="C13" s="42">
        <v>10</v>
      </c>
      <c r="D13" s="16">
        <f>C13/$C$24</f>
        <v>6.8965517241379309E-2</v>
      </c>
      <c r="E13" s="19">
        <f>$E$11*D13</f>
        <v>2517.2413793103447</v>
      </c>
      <c r="F13" s="17"/>
      <c r="G13" s="13" t="s">
        <v>14</v>
      </c>
      <c r="H13" s="15">
        <v>135</v>
      </c>
      <c r="I13" s="16">
        <f>H13/$H$24</f>
        <v>7.1542130365659776E-2</v>
      </c>
      <c r="J13" s="19">
        <f>$J$11*I13</f>
        <v>1044.5151033386328</v>
      </c>
      <c r="K13" s="17"/>
      <c r="L13" s="27" t="s">
        <v>14</v>
      </c>
      <c r="M13" s="32">
        <f>E13+J13</f>
        <v>3561.7564826489775</v>
      </c>
    </row>
    <row r="14" spans="2:13">
      <c r="B14" s="31" t="s">
        <v>15</v>
      </c>
      <c r="C14" s="42">
        <v>12</v>
      </c>
      <c r="D14" s="16">
        <f t="shared" ref="D14:D23" si="0">C14/$C$24</f>
        <v>8.2758620689655171E-2</v>
      </c>
      <c r="E14" s="19">
        <f t="shared" ref="E14:E23" si="1">$E$11*D14</f>
        <v>3020.6896551724139</v>
      </c>
      <c r="F14" s="17"/>
      <c r="G14" s="13" t="s">
        <v>15</v>
      </c>
      <c r="H14" s="15">
        <v>221</v>
      </c>
      <c r="I14" s="16">
        <f t="shared" ref="I14:I23" si="2">H14/$H$24</f>
        <v>0.11711711711711711</v>
      </c>
      <c r="J14" s="19">
        <f t="shared" ref="J14:J23" si="3">$J$11*I14</f>
        <v>1709.9099099099099</v>
      </c>
      <c r="K14" s="17"/>
      <c r="L14" s="27" t="s">
        <v>15</v>
      </c>
      <c r="M14" s="32">
        <f t="shared" ref="M14:M22" si="4">E14+J14</f>
        <v>4730.5995650823243</v>
      </c>
    </row>
    <row r="15" spans="2:13">
      <c r="B15" s="31" t="s">
        <v>36</v>
      </c>
      <c r="C15" s="42">
        <v>11</v>
      </c>
      <c r="D15" s="16">
        <f t="shared" si="0"/>
        <v>7.586206896551724E-2</v>
      </c>
      <c r="E15" s="19">
        <f t="shared" si="1"/>
        <v>2768.9655172413791</v>
      </c>
      <c r="F15" s="17"/>
      <c r="G15" s="13" t="s">
        <v>36</v>
      </c>
      <c r="H15" s="15">
        <f>36+149</f>
        <v>185</v>
      </c>
      <c r="I15" s="16">
        <f t="shared" si="2"/>
        <v>9.8039215686274508E-2</v>
      </c>
      <c r="J15" s="19">
        <f t="shared" si="3"/>
        <v>1431.3725490196077</v>
      </c>
      <c r="K15" s="17"/>
      <c r="L15" s="36" t="s">
        <v>36</v>
      </c>
      <c r="M15" s="32">
        <f t="shared" si="4"/>
        <v>4200.338066260987</v>
      </c>
    </row>
    <row r="16" spans="2:13">
      <c r="B16" s="31" t="s">
        <v>16</v>
      </c>
      <c r="C16" s="42">
        <v>8</v>
      </c>
      <c r="D16" s="16">
        <f t="shared" si="0"/>
        <v>5.5172413793103448E-2</v>
      </c>
      <c r="E16" s="19">
        <f t="shared" si="1"/>
        <v>2013.7931034482758</v>
      </c>
      <c r="F16" s="17"/>
      <c r="G16" s="13" t="s">
        <v>16</v>
      </c>
      <c r="H16" s="15">
        <v>270</v>
      </c>
      <c r="I16" s="16">
        <f t="shared" si="2"/>
        <v>0.14308426073131955</v>
      </c>
      <c r="J16" s="19">
        <f t="shared" si="3"/>
        <v>2089.0302066772656</v>
      </c>
      <c r="K16" s="17"/>
      <c r="L16" s="27" t="s">
        <v>16</v>
      </c>
      <c r="M16" s="32">
        <f t="shared" si="4"/>
        <v>4102.823310125541</v>
      </c>
    </row>
    <row r="17" spans="2:13">
      <c r="B17" s="31" t="s">
        <v>17</v>
      </c>
      <c r="C17" s="42">
        <v>11</v>
      </c>
      <c r="D17" s="16">
        <f t="shared" si="0"/>
        <v>7.586206896551724E-2</v>
      </c>
      <c r="E17" s="19">
        <f t="shared" si="1"/>
        <v>2768.9655172413791</v>
      </c>
      <c r="F17" s="17"/>
      <c r="G17" s="13" t="s">
        <v>17</v>
      </c>
      <c r="H17" s="15">
        <v>279</v>
      </c>
      <c r="I17" s="16">
        <f t="shared" si="2"/>
        <v>0.14785373608903021</v>
      </c>
      <c r="J17" s="19">
        <f t="shared" si="3"/>
        <v>2158.6645468998413</v>
      </c>
      <c r="K17" s="17"/>
      <c r="L17" s="27" t="s">
        <v>17</v>
      </c>
      <c r="M17" s="32">
        <f t="shared" si="4"/>
        <v>4927.6300641412199</v>
      </c>
    </row>
    <row r="18" spans="2:13">
      <c r="B18" s="31" t="s">
        <v>18</v>
      </c>
      <c r="C18" s="42">
        <v>16</v>
      </c>
      <c r="D18" s="16">
        <f t="shared" si="0"/>
        <v>0.1103448275862069</v>
      </c>
      <c r="E18" s="19">
        <f t="shared" si="1"/>
        <v>4027.5862068965516</v>
      </c>
      <c r="F18" s="17"/>
      <c r="G18" s="13" t="s">
        <v>18</v>
      </c>
      <c r="H18" s="15">
        <v>113</v>
      </c>
      <c r="I18" s="16">
        <f t="shared" si="2"/>
        <v>5.9883412824589297E-2</v>
      </c>
      <c r="J18" s="19">
        <f t="shared" si="3"/>
        <v>874.29782723900371</v>
      </c>
      <c r="K18" s="17"/>
      <c r="L18" s="27" t="s">
        <v>18</v>
      </c>
      <c r="M18" s="32">
        <f t="shared" si="4"/>
        <v>4901.8840341355553</v>
      </c>
    </row>
    <row r="19" spans="2:13">
      <c r="B19" s="31" t="s">
        <v>19</v>
      </c>
      <c r="C19" s="42">
        <v>16</v>
      </c>
      <c r="D19" s="16">
        <f t="shared" si="0"/>
        <v>0.1103448275862069</v>
      </c>
      <c r="E19" s="19">
        <f t="shared" si="1"/>
        <v>4027.5862068965516</v>
      </c>
      <c r="F19" s="17"/>
      <c r="G19" s="13" t="s">
        <v>19</v>
      </c>
      <c r="H19" s="15">
        <f>120+17+15</f>
        <v>152</v>
      </c>
      <c r="I19" s="16">
        <f t="shared" si="2"/>
        <v>8.055113937466879E-2</v>
      </c>
      <c r="J19" s="19">
        <f t="shared" si="3"/>
        <v>1176.0466348701643</v>
      </c>
      <c r="K19" s="17"/>
      <c r="L19" s="27" t="s">
        <v>19</v>
      </c>
      <c r="M19" s="32">
        <f t="shared" si="4"/>
        <v>5203.6328417667155</v>
      </c>
    </row>
    <row r="20" spans="2:13">
      <c r="B20" s="31" t="s">
        <v>20</v>
      </c>
      <c r="C20" s="42">
        <v>11</v>
      </c>
      <c r="D20" s="16">
        <f t="shared" si="0"/>
        <v>7.586206896551724E-2</v>
      </c>
      <c r="E20" s="19">
        <f t="shared" si="1"/>
        <v>2768.9655172413791</v>
      </c>
      <c r="F20" s="17"/>
      <c r="G20" s="13" t="s">
        <v>20</v>
      </c>
      <c r="H20" s="15">
        <f>135+29</f>
        <v>164</v>
      </c>
      <c r="I20" s="16">
        <f t="shared" si="2"/>
        <v>8.6910439851616325E-2</v>
      </c>
      <c r="J20" s="19">
        <f t="shared" si="3"/>
        <v>1268.8924218335983</v>
      </c>
      <c r="K20" s="17"/>
      <c r="L20" s="27" t="s">
        <v>20</v>
      </c>
      <c r="M20" s="32">
        <f t="shared" si="4"/>
        <v>4037.8579390749774</v>
      </c>
    </row>
    <row r="21" spans="2:13">
      <c r="B21" s="31" t="s">
        <v>21</v>
      </c>
      <c r="C21" s="42">
        <v>21</v>
      </c>
      <c r="D21" s="16">
        <f t="shared" si="0"/>
        <v>0.14482758620689656</v>
      </c>
      <c r="E21" s="19">
        <f t="shared" si="1"/>
        <v>5286.2068965517246</v>
      </c>
      <c r="F21" s="17"/>
      <c r="G21" s="13" t="s">
        <v>21</v>
      </c>
      <c r="H21" s="15">
        <v>167</v>
      </c>
      <c r="I21" s="16">
        <f t="shared" si="2"/>
        <v>8.8500264970853212E-2</v>
      </c>
      <c r="J21" s="19">
        <f t="shared" si="3"/>
        <v>1292.103868574457</v>
      </c>
      <c r="K21" s="17"/>
      <c r="L21" s="27" t="s">
        <v>21</v>
      </c>
      <c r="M21" s="32">
        <f t="shared" si="4"/>
        <v>6578.3107651261816</v>
      </c>
    </row>
    <row r="22" spans="2:13">
      <c r="B22" s="31" t="s">
        <v>22</v>
      </c>
      <c r="C22" s="42">
        <v>11</v>
      </c>
      <c r="D22" s="16">
        <f t="shared" si="0"/>
        <v>7.586206896551724E-2</v>
      </c>
      <c r="E22" s="19">
        <f t="shared" si="1"/>
        <v>2768.9655172413791</v>
      </c>
      <c r="F22" s="17"/>
      <c r="G22" s="13" t="s">
        <v>22</v>
      </c>
      <c r="H22" s="15">
        <v>70</v>
      </c>
      <c r="I22" s="16">
        <f t="shared" si="2"/>
        <v>3.7095919448860627E-2</v>
      </c>
      <c r="J22" s="19">
        <f t="shared" si="3"/>
        <v>541.60042395336518</v>
      </c>
      <c r="K22" s="17"/>
      <c r="L22" s="27" t="s">
        <v>22</v>
      </c>
      <c r="M22" s="32">
        <f t="shared" si="4"/>
        <v>3310.5659411947445</v>
      </c>
    </row>
    <row r="23" spans="2:13">
      <c r="B23" s="31" t="s">
        <v>23</v>
      </c>
      <c r="C23" s="42">
        <v>18</v>
      </c>
      <c r="D23" s="16">
        <f t="shared" si="0"/>
        <v>0.12413793103448276</v>
      </c>
      <c r="E23" s="19">
        <f t="shared" si="1"/>
        <v>4531.0344827586205</v>
      </c>
      <c r="F23" s="17"/>
      <c r="G23" s="13" t="s">
        <v>23</v>
      </c>
      <c r="H23" s="15">
        <v>131</v>
      </c>
      <c r="I23" s="16">
        <f t="shared" si="2"/>
        <v>6.9422363540010593E-2</v>
      </c>
      <c r="J23" s="19">
        <f t="shared" si="3"/>
        <v>1013.5665076841547</v>
      </c>
      <c r="K23" s="17"/>
      <c r="L23" s="27" t="s">
        <v>23</v>
      </c>
      <c r="M23" s="32">
        <f>E23+J23</f>
        <v>5544.6009904427756</v>
      </c>
    </row>
    <row r="24" spans="2:13">
      <c r="B24" s="31"/>
      <c r="C24" s="23">
        <f>SUM(C13:C23)</f>
        <v>145</v>
      </c>
      <c r="D24" s="24">
        <f>SUM(D13:D23)</f>
        <v>1</v>
      </c>
      <c r="E24" s="25">
        <f>SUM(E13:E23)</f>
        <v>36500</v>
      </c>
      <c r="F24" s="17"/>
      <c r="G24" s="13"/>
      <c r="H24" s="23">
        <f>SUM(H13:H23)</f>
        <v>1887</v>
      </c>
      <c r="I24" s="24">
        <f>SUM(I13:I23)</f>
        <v>1</v>
      </c>
      <c r="J24" s="25">
        <f>SUM(J13:J23)</f>
        <v>14600</v>
      </c>
      <c r="K24" s="17"/>
      <c r="L24" s="26"/>
      <c r="M24" s="33">
        <f>SUM(M13:M23)</f>
        <v>51100.000000000007</v>
      </c>
    </row>
    <row r="25" spans="2:13" ht="15" thickBot="1">
      <c r="B25" s="12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5"/>
    </row>
    <row r="28" spans="2:13">
      <c r="C28" s="78"/>
      <c r="D28" s="78"/>
      <c r="E28" s="78"/>
      <c r="F28" s="78"/>
      <c r="G28" s="78"/>
      <c r="H28" s="78"/>
    </row>
    <row r="29" spans="2:13">
      <c r="C29" s="79"/>
      <c r="D29" s="79"/>
      <c r="E29" s="79"/>
      <c r="F29" s="79"/>
      <c r="G29" s="79"/>
      <c r="H29" s="79"/>
    </row>
    <row r="30" spans="2:13">
      <c r="B30" s="41"/>
      <c r="C30" s="77"/>
      <c r="D30" s="77"/>
      <c r="E30" s="77"/>
      <c r="F30" s="77"/>
      <c r="G30" s="77"/>
      <c r="H30" s="77"/>
    </row>
    <row r="31" spans="2:13">
      <c r="B31" s="41"/>
      <c r="C31" s="77"/>
      <c r="D31" s="77"/>
      <c r="E31" s="77"/>
      <c r="F31" s="77"/>
      <c r="G31" s="77"/>
      <c r="H31" s="77"/>
    </row>
    <row r="32" spans="2:13">
      <c r="B32" s="41"/>
      <c r="C32" s="77"/>
      <c r="D32" s="77"/>
      <c r="E32" s="77"/>
      <c r="F32" s="77"/>
      <c r="G32" s="77"/>
      <c r="H32" s="77"/>
    </row>
  </sheetData>
  <mergeCells count="16">
    <mergeCell ref="C30:H30"/>
    <mergeCell ref="C31:H31"/>
    <mergeCell ref="C32:H32"/>
    <mergeCell ref="C28:H28"/>
    <mergeCell ref="C29:H29"/>
    <mergeCell ref="B2:G2"/>
    <mergeCell ref="B4:C4"/>
    <mergeCell ref="B5:C5"/>
    <mergeCell ref="L10:M12"/>
    <mergeCell ref="B8:M8"/>
    <mergeCell ref="D4:E4"/>
    <mergeCell ref="D5:E5"/>
    <mergeCell ref="B10:E10"/>
    <mergeCell ref="G10:J10"/>
    <mergeCell ref="B11:D11"/>
    <mergeCell ref="G11:I11"/>
  </mergeCells>
  <pageMargins left="0.511811024" right="0.511811024" top="0.78740157499999996" bottom="0.78740157499999996" header="0.31496062000000002" footer="0.31496062000000002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opLeftCell="A2" zoomScale="200" zoomScaleNormal="200" zoomScalePageLayoutView="200" workbookViewId="0">
      <selection activeCell="I3" sqref="I3"/>
    </sheetView>
  </sheetViews>
  <sheetFormatPr baseColWidth="10" defaultColWidth="8.83203125" defaultRowHeight="14" x14ac:dyDescent="0"/>
  <cols>
    <col min="4" max="4" width="19.1640625" customWidth="1"/>
    <col min="9" max="9" width="25.6640625" customWidth="1"/>
  </cols>
  <sheetData>
    <row r="1" spans="1:14" ht="15" thickBot="1"/>
    <row r="2" spans="1:14" ht="15" thickBot="1">
      <c r="B2" s="83" t="s">
        <v>37</v>
      </c>
      <c r="C2" s="84"/>
      <c r="D2" s="84"/>
      <c r="E2" s="84"/>
      <c r="F2" s="84"/>
      <c r="G2" s="84"/>
      <c r="H2" s="84"/>
      <c r="I2" s="39">
        <v>124000</v>
      </c>
    </row>
    <row r="3" spans="1:14" ht="15" thickBot="1"/>
    <row r="4" spans="1:14" s="2" customFormat="1">
      <c r="B4" s="58" t="s">
        <v>33</v>
      </c>
      <c r="C4" s="59"/>
      <c r="D4" s="67">
        <f>I2*0.5</f>
        <v>62000</v>
      </c>
      <c r="E4" s="68"/>
    </row>
    <row r="5" spans="1:14" s="2" customFormat="1" ht="15" thickBot="1">
      <c r="B5" s="60" t="s">
        <v>34</v>
      </c>
      <c r="C5" s="61"/>
      <c r="D5" s="69">
        <f>I2*0.5</f>
        <v>62000</v>
      </c>
      <c r="E5" s="70"/>
    </row>
    <row r="8" spans="1:14">
      <c r="B8" s="80" t="s">
        <v>25</v>
      </c>
      <c r="C8" s="81"/>
      <c r="D8" s="82"/>
    </row>
    <row r="9" spans="1:14">
      <c r="B9" s="18"/>
      <c r="C9" s="18" t="s">
        <v>35</v>
      </c>
      <c r="D9" s="18" t="s">
        <v>27</v>
      </c>
    </row>
    <row r="10" spans="1:14">
      <c r="B10" s="18" t="s">
        <v>14</v>
      </c>
      <c r="C10" s="18">
        <v>5</v>
      </c>
      <c r="D10" s="40">
        <f>C10*$D$4/31</f>
        <v>10000</v>
      </c>
    </row>
    <row r="11" spans="1:14">
      <c r="A11" s="17"/>
      <c r="B11" s="18" t="s">
        <v>15</v>
      </c>
      <c r="C11" s="18">
        <v>1</v>
      </c>
      <c r="D11" s="40">
        <f t="shared" ref="D11:D20" si="0">C11*$D$4/31</f>
        <v>2000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>
      <c r="A12" s="17"/>
      <c r="B12" s="18" t="s">
        <v>36</v>
      </c>
      <c r="C12" s="18">
        <v>3</v>
      </c>
      <c r="D12" s="40">
        <f t="shared" si="0"/>
        <v>6000</v>
      </c>
      <c r="E12" s="37"/>
      <c r="F12" s="37"/>
      <c r="G12" s="37"/>
      <c r="H12" s="37"/>
      <c r="I12" s="37"/>
      <c r="J12" s="37"/>
      <c r="K12" s="37"/>
      <c r="L12" s="37"/>
      <c r="M12" s="37"/>
      <c r="N12" s="17"/>
    </row>
    <row r="13" spans="1:14">
      <c r="A13" s="17"/>
      <c r="B13" s="18" t="s">
        <v>16</v>
      </c>
      <c r="C13" s="18">
        <v>5</v>
      </c>
      <c r="D13" s="40">
        <f t="shared" si="0"/>
        <v>10000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>
      <c r="A14" s="17"/>
      <c r="B14" s="18" t="s">
        <v>17</v>
      </c>
      <c r="C14" s="18">
        <v>5</v>
      </c>
      <c r="D14" s="40">
        <f t="shared" si="0"/>
        <v>10000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>
      <c r="A15" s="17"/>
      <c r="B15" s="18" t="s">
        <v>18</v>
      </c>
      <c r="C15" s="18">
        <v>3</v>
      </c>
      <c r="D15" s="40">
        <f t="shared" si="0"/>
        <v>6000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>
      <c r="A16" s="17"/>
      <c r="B16" s="18" t="s">
        <v>19</v>
      </c>
      <c r="C16" s="18">
        <v>1</v>
      </c>
      <c r="D16" s="40">
        <f t="shared" si="0"/>
        <v>2000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>
      <c r="A17" s="17"/>
      <c r="B17" s="18" t="s">
        <v>20</v>
      </c>
      <c r="C17" s="18">
        <v>1</v>
      </c>
      <c r="D17" s="40">
        <f t="shared" si="0"/>
        <v>2000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>
      <c r="A18" s="17"/>
      <c r="B18" s="18" t="s">
        <v>21</v>
      </c>
      <c r="C18" s="18">
        <v>1</v>
      </c>
      <c r="D18" s="40">
        <f t="shared" si="0"/>
        <v>2000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</row>
    <row r="19" spans="1:14">
      <c r="A19" s="17"/>
      <c r="B19" s="18" t="s">
        <v>22</v>
      </c>
      <c r="C19" s="18">
        <v>3</v>
      </c>
      <c r="D19" s="40">
        <f t="shared" si="0"/>
        <v>6000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</row>
    <row r="20" spans="1:14">
      <c r="A20" s="17"/>
      <c r="B20" s="18" t="s">
        <v>23</v>
      </c>
      <c r="C20" s="18">
        <v>3</v>
      </c>
      <c r="D20" s="40">
        <f t="shared" si="0"/>
        <v>6000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>
      <c r="A21" s="17"/>
      <c r="B21" s="18"/>
      <c r="C21" s="18">
        <f>SUM(C10:C20)</f>
        <v>31</v>
      </c>
      <c r="D21" s="38">
        <f>C21*$D$4/31</f>
        <v>62000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>
      <c r="A22" s="17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>
      <c r="A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>
      <c r="A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>
      <c r="A25" s="17"/>
      <c r="E25" s="17"/>
      <c r="F25" s="17"/>
      <c r="G25" s="17"/>
      <c r="H25" s="17"/>
      <c r="I25" s="17"/>
      <c r="J25" s="17"/>
      <c r="K25" s="17"/>
      <c r="L25" s="17"/>
      <c r="M25" s="17"/>
      <c r="N25" s="17"/>
    </row>
    <row r="26" spans="1:14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4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</row>
    <row r="29" spans="1:14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</row>
    <row r="30" spans="1:14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</sheetData>
  <mergeCells count="6">
    <mergeCell ref="B8:D8"/>
    <mergeCell ref="B2:H2"/>
    <mergeCell ref="B4:C4"/>
    <mergeCell ref="D4:E4"/>
    <mergeCell ref="B5:C5"/>
    <mergeCell ref="D5:E5"/>
  </mergeCells>
  <pageMargins left="0.511811024" right="0.511811024" top="0.78740157499999996" bottom="0.78740157499999996" header="0.31496062000000002" footer="0.3149606200000000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geral</vt:lpstr>
      <vt:lpstr>diárias</vt:lpstr>
      <vt:lpstr>consumo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guilhermemuller</dc:creator>
  <cp:lastModifiedBy>Fernando Junges</cp:lastModifiedBy>
  <dcterms:created xsi:type="dcterms:W3CDTF">2014-12-17T17:29:44Z</dcterms:created>
  <dcterms:modified xsi:type="dcterms:W3CDTF">2016-04-29T13:16:04Z</dcterms:modified>
</cp:coreProperties>
</file>