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85" windowWidth="17490" windowHeight="9195"/>
  </bookViews>
  <sheets>
    <sheet name="Plan1" sheetId="1" r:id="rId1"/>
    <sheet name="Plan3" sheetId="3" r:id="rId2"/>
    <sheet name="Plan4" sheetId="4" r:id="rId3"/>
    <sheet name="Plan2" sheetId="2" r:id="rId4"/>
  </sheets>
  <definedNames>
    <definedName name="_xlnm._FilterDatabase" localSheetId="0" hidden="1">Plan1!$A$1:$Z$495</definedName>
  </definedNames>
  <calcPr calcId="145621"/>
</workbook>
</file>

<file path=xl/calcChain.xml><?xml version="1.0" encoding="utf-8"?>
<calcChain xmlns="http://schemas.openxmlformats.org/spreadsheetml/2006/main">
  <c r="AC437" i="1" l="1"/>
  <c r="AA437" i="1"/>
  <c r="AC417" i="1"/>
  <c r="AA417" i="1"/>
  <c r="AC423" i="1"/>
  <c r="AA423" i="1"/>
  <c r="AC421" i="1"/>
  <c r="AA421" i="1"/>
  <c r="AC425" i="1"/>
  <c r="AA425" i="1"/>
  <c r="AA411" i="1" l="1"/>
  <c r="AA413" i="1"/>
  <c r="W413" i="1"/>
  <c r="T413" i="1"/>
  <c r="AC448" i="1" l="1"/>
  <c r="AC441" i="1"/>
  <c r="AC440" i="1"/>
  <c r="AC439" i="1"/>
  <c r="AC435" i="1"/>
  <c r="AC430" i="1"/>
  <c r="AC429" i="1"/>
  <c r="AC422" i="1"/>
  <c r="AC414" i="1"/>
  <c r="AC411" i="1"/>
  <c r="AC410" i="1"/>
  <c r="AA448" i="1"/>
  <c r="AA441" i="1"/>
  <c r="AA440" i="1"/>
  <c r="AA439" i="1"/>
  <c r="AA435" i="1"/>
  <c r="AA430" i="1"/>
  <c r="AA429" i="1"/>
  <c r="AA422" i="1"/>
  <c r="AA414" i="1"/>
  <c r="AA410" i="1"/>
  <c r="W391" i="1" l="1"/>
  <c r="W448" i="1" l="1"/>
  <c r="W414" i="1"/>
  <c r="W418" i="1"/>
  <c r="W441" i="1"/>
  <c r="W419" i="1"/>
  <c r="W417" i="1"/>
  <c r="W411" i="1"/>
  <c r="W457" i="1"/>
  <c r="W389" i="1"/>
  <c r="W385" i="1"/>
  <c r="W455" i="1"/>
  <c r="W454" i="1"/>
  <c r="W453" i="1"/>
  <c r="W452" i="1"/>
  <c r="W451" i="1"/>
  <c r="W450" i="1"/>
  <c r="W438" i="1"/>
  <c r="W440" i="1"/>
  <c r="W439" i="1"/>
  <c r="W437" i="1"/>
  <c r="W436" i="1"/>
  <c r="W433" i="1"/>
  <c r="W426" i="1"/>
  <c r="W423" i="1"/>
  <c r="W445" i="1"/>
  <c r="W495" i="1" l="1"/>
  <c r="T495" i="1"/>
  <c r="M495" i="1"/>
  <c r="L495" i="1"/>
  <c r="T488" i="1" l="1"/>
  <c r="AA371" i="1" l="1"/>
  <c r="AA370" i="1"/>
  <c r="AA361" i="1"/>
  <c r="AA358" i="1"/>
  <c r="T477" i="1" l="1"/>
  <c r="W396" i="1" l="1"/>
  <c r="W20" i="1" l="1"/>
  <c r="W395" i="1" l="1"/>
  <c r="W494" i="1"/>
  <c r="T494" i="1"/>
  <c r="M494" i="1"/>
  <c r="L494" i="1"/>
  <c r="W493" i="1"/>
  <c r="T493" i="1"/>
  <c r="M493" i="1"/>
  <c r="L493" i="1"/>
  <c r="AA44" i="1"/>
  <c r="W472" i="1"/>
  <c r="AA64" i="1"/>
  <c r="W65" i="1"/>
  <c r="T65" i="1"/>
  <c r="M65" i="1"/>
  <c r="L65" i="1"/>
  <c r="W301" i="1"/>
  <c r="W300" i="1"/>
  <c r="W299" i="1"/>
  <c r="W471" i="1"/>
  <c r="W303" i="1"/>
  <c r="L16" i="1" l="1"/>
  <c r="M16" i="1"/>
  <c r="T16" i="1"/>
  <c r="W16" i="1"/>
  <c r="AA16" i="1"/>
  <c r="AC16" i="1"/>
  <c r="AA8" i="1"/>
  <c r="T422" i="1" l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21" i="1"/>
  <c r="W40" i="1" l="1"/>
  <c r="T40" i="1"/>
  <c r="M40" i="1"/>
  <c r="L40" i="1"/>
  <c r="W209" i="1" l="1"/>
  <c r="W289" i="1"/>
  <c r="W288" i="1"/>
  <c r="W47" i="1"/>
  <c r="T47" i="1"/>
  <c r="M47" i="1"/>
  <c r="L47" i="1"/>
  <c r="W45" i="1"/>
  <c r="T45" i="1"/>
  <c r="M45" i="1"/>
  <c r="L45" i="1"/>
  <c r="W42" i="1"/>
  <c r="T42" i="1"/>
  <c r="M42" i="1"/>
  <c r="L42" i="1"/>
  <c r="W34" i="1"/>
  <c r="T34" i="1"/>
  <c r="M34" i="1"/>
  <c r="L34" i="1"/>
  <c r="W23" i="1"/>
  <c r="T23" i="1"/>
  <c r="M23" i="1"/>
  <c r="L23" i="1"/>
  <c r="W15" i="1"/>
  <c r="T15" i="1"/>
  <c r="M15" i="1"/>
  <c r="L15" i="1"/>
  <c r="W13" i="1"/>
  <c r="T13" i="1"/>
  <c r="M13" i="1"/>
  <c r="L13" i="1"/>
  <c r="W9" i="1"/>
  <c r="T9" i="1"/>
  <c r="M9" i="1"/>
  <c r="L9" i="1"/>
  <c r="W207" i="1" l="1"/>
  <c r="W195" i="1"/>
  <c r="W190" i="1"/>
  <c r="W189" i="1"/>
  <c r="W188" i="1"/>
  <c r="W186" i="1"/>
  <c r="W185" i="1"/>
  <c r="W183" i="1"/>
  <c r="W181" i="1"/>
  <c r="W191" i="1"/>
  <c r="W194" i="1"/>
  <c r="W203" i="1"/>
  <c r="W192" i="1"/>
  <c r="W176" i="1"/>
  <c r="W175" i="1"/>
  <c r="W172" i="1"/>
  <c r="W168" i="1"/>
  <c r="W160" i="1"/>
  <c r="W159" i="1"/>
  <c r="W158" i="1"/>
  <c r="W157" i="1"/>
  <c r="W155" i="1"/>
  <c r="W154" i="1"/>
  <c r="W149" i="1"/>
  <c r="W135" i="1"/>
  <c r="W184" i="1"/>
  <c r="W171" i="1"/>
  <c r="W170" i="1"/>
  <c r="W167" i="1"/>
  <c r="W162" i="1"/>
  <c r="W169" i="1"/>
  <c r="W144" i="1"/>
  <c r="W206" i="1"/>
  <c r="W204" i="1"/>
  <c r="W202" i="1"/>
  <c r="W193" i="1"/>
  <c r="W166" i="1"/>
  <c r="W163" i="1"/>
  <c r="W152" i="1"/>
  <c r="W147" i="1"/>
  <c r="W141" i="1"/>
  <c r="W140" i="1"/>
  <c r="W136" i="1"/>
  <c r="W134" i="1"/>
  <c r="W132" i="1"/>
  <c r="W130" i="1"/>
  <c r="W179" i="1"/>
  <c r="W177" i="1"/>
  <c r="W201" i="1"/>
  <c r="W200" i="1"/>
  <c r="W199" i="1"/>
  <c r="W198" i="1"/>
  <c r="W197" i="1"/>
  <c r="W369" i="1"/>
  <c r="W368" i="1"/>
  <c r="W367" i="1"/>
  <c r="W366" i="1"/>
  <c r="W365" i="1"/>
  <c r="W361" i="1"/>
  <c r="W359" i="1"/>
  <c r="W358" i="1"/>
  <c r="W357" i="1"/>
  <c r="W356" i="1"/>
  <c r="W354" i="1"/>
  <c r="W353" i="1"/>
  <c r="W352" i="1"/>
  <c r="W350" i="1"/>
  <c r="W346" i="1"/>
  <c r="W345" i="1"/>
  <c r="W344" i="1"/>
  <c r="W341" i="1"/>
  <c r="W339" i="1"/>
  <c r="W336" i="1"/>
  <c r="W334" i="1"/>
  <c r="W333" i="1"/>
  <c r="W331" i="1"/>
  <c r="W329" i="1"/>
  <c r="W323" i="1"/>
  <c r="W317" i="1"/>
  <c r="W315" i="1"/>
  <c r="W306" i="1"/>
  <c r="W348" i="1"/>
  <c r="W324" i="1"/>
  <c r="W314" i="1"/>
  <c r="W316" i="1"/>
  <c r="W370" i="1"/>
  <c r="W355" i="1"/>
  <c r="W347" i="1"/>
  <c r="W371" i="1"/>
  <c r="W364" i="1"/>
  <c r="W349" i="1"/>
  <c r="W340" i="1"/>
  <c r="W338" i="1"/>
  <c r="W337" i="1"/>
  <c r="W328" i="1"/>
  <c r="W327" i="1"/>
  <c r="W326" i="1"/>
  <c r="W321" i="1"/>
  <c r="W309" i="1"/>
  <c r="W308" i="1"/>
  <c r="W307" i="1"/>
  <c r="W330" i="1"/>
  <c r="W325" i="1"/>
  <c r="W362" i="1"/>
  <c r="W360" i="1"/>
  <c r="W351" i="1"/>
  <c r="W335" i="1"/>
  <c r="W322" i="1"/>
  <c r="W318" i="1"/>
  <c r="W37" i="1"/>
  <c r="T37" i="1"/>
  <c r="W211" i="1"/>
  <c r="W22" i="1"/>
  <c r="W18" i="1"/>
  <c r="W279" i="1"/>
  <c r="AA482" i="1"/>
  <c r="AA477" i="1"/>
  <c r="AA472" i="1"/>
  <c r="AA471" i="1"/>
  <c r="AA395" i="1"/>
  <c r="AA380" i="1"/>
  <c r="AA379" i="1"/>
  <c r="AA378" i="1"/>
  <c r="AA374" i="1"/>
  <c r="AA373" i="1"/>
  <c r="AA372" i="1"/>
  <c r="AA369" i="1"/>
  <c r="AA368" i="1"/>
  <c r="AA367" i="1"/>
  <c r="AA366" i="1"/>
  <c r="AA365" i="1"/>
  <c r="AA364" i="1"/>
  <c r="AA363" i="1"/>
  <c r="AA362" i="1"/>
  <c r="AA360" i="1"/>
  <c r="AA359" i="1"/>
  <c r="AA357" i="1"/>
  <c r="AA356" i="1"/>
  <c r="AA355" i="1"/>
  <c r="AA354" i="1"/>
  <c r="AA353" i="1"/>
  <c r="AA352" i="1"/>
  <c r="AA351" i="1"/>
  <c r="AA350" i="1"/>
  <c r="AA349" i="1"/>
  <c r="AA348" i="1"/>
  <c r="AA347" i="1"/>
  <c r="AA346" i="1"/>
  <c r="AA345" i="1"/>
  <c r="AA344" i="1"/>
  <c r="AA341" i="1"/>
  <c r="AA340" i="1"/>
  <c r="AA339" i="1"/>
  <c r="AA338" i="1"/>
  <c r="AA337" i="1"/>
  <c r="AA336" i="1"/>
  <c r="AA335" i="1"/>
  <c r="AA334" i="1"/>
  <c r="AA333" i="1"/>
  <c r="AA331" i="1"/>
  <c r="AA330" i="1"/>
  <c r="AA329" i="1"/>
  <c r="AA328" i="1"/>
  <c r="AA327" i="1"/>
  <c r="AA326" i="1"/>
  <c r="AA325" i="1"/>
  <c r="AA324" i="1"/>
  <c r="AA323" i="1"/>
  <c r="AA322" i="1"/>
  <c r="AA321" i="1"/>
  <c r="AA320" i="1"/>
  <c r="AA319" i="1"/>
  <c r="AA318" i="1"/>
  <c r="AA317" i="1"/>
  <c r="AA316" i="1"/>
  <c r="AA315" i="1"/>
  <c r="AA314" i="1"/>
  <c r="AA309" i="1"/>
  <c r="AA308" i="1"/>
  <c r="AA307" i="1"/>
  <c r="AA306" i="1"/>
  <c r="AA303" i="1"/>
  <c r="AA301" i="1"/>
  <c r="AA300" i="1"/>
  <c r="AA296" i="1"/>
  <c r="AA295" i="1"/>
  <c r="AA294" i="1"/>
  <c r="AA293" i="1"/>
  <c r="AA292" i="1"/>
  <c r="AA291" i="1"/>
  <c r="AA290" i="1"/>
  <c r="AA289" i="1"/>
  <c r="AA288" i="1"/>
  <c r="AA287" i="1"/>
  <c r="AA286" i="1"/>
  <c r="AA285" i="1"/>
  <c r="AA284" i="1"/>
  <c r="AA282" i="1"/>
  <c r="AA281" i="1"/>
  <c r="AA280" i="1"/>
  <c r="AA279" i="1"/>
  <c r="AA278" i="1"/>
  <c r="AA277" i="1"/>
  <c r="AA276" i="1"/>
  <c r="AA275" i="1"/>
  <c r="AA274" i="1"/>
  <c r="AA273" i="1"/>
  <c r="AA272" i="1"/>
  <c r="AA271" i="1"/>
  <c r="AA270" i="1"/>
  <c r="AA269" i="1"/>
  <c r="AA268" i="1"/>
  <c r="AA267" i="1"/>
  <c r="AA266" i="1"/>
  <c r="AA265" i="1"/>
  <c r="AA264" i="1"/>
  <c r="AA259" i="1"/>
  <c r="AA257" i="1"/>
  <c r="AA254" i="1"/>
  <c r="AA252" i="1"/>
  <c r="AA251" i="1"/>
  <c r="AA250" i="1"/>
  <c r="AA248" i="1"/>
  <c r="AA247" i="1"/>
  <c r="AA227" i="1"/>
  <c r="AA226" i="1"/>
  <c r="AA225" i="1"/>
  <c r="AA224" i="1"/>
  <c r="AA222" i="1"/>
  <c r="AA220" i="1"/>
  <c r="AA218" i="1"/>
  <c r="AA215" i="1"/>
  <c r="AA214" i="1"/>
  <c r="AA213" i="1"/>
  <c r="AA212" i="1"/>
  <c r="AA211" i="1"/>
  <c r="AA209" i="1"/>
  <c r="AA206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6" i="1"/>
  <c r="AA185" i="1"/>
  <c r="AA184" i="1"/>
  <c r="AA183" i="1"/>
  <c r="AA181" i="1"/>
  <c r="AA179" i="1"/>
  <c r="AA177" i="1"/>
  <c r="AA176" i="1"/>
  <c r="AA175" i="1"/>
  <c r="AA172" i="1"/>
  <c r="AA171" i="1"/>
  <c r="AA170" i="1"/>
  <c r="AA169" i="1"/>
  <c r="AA168" i="1"/>
  <c r="AA167" i="1"/>
  <c r="AA166" i="1"/>
  <c r="AA163" i="1"/>
  <c r="AA162" i="1"/>
  <c r="AA160" i="1"/>
  <c r="AA159" i="1"/>
  <c r="AA158" i="1"/>
  <c r="AA157" i="1"/>
  <c r="AA155" i="1"/>
  <c r="AA154" i="1"/>
  <c r="AA152" i="1"/>
  <c r="AA149" i="1"/>
  <c r="AA148" i="1"/>
  <c r="AA147" i="1"/>
  <c r="AA144" i="1"/>
  <c r="AA143" i="1"/>
  <c r="AA141" i="1"/>
  <c r="AA140" i="1"/>
  <c r="AA136" i="1"/>
  <c r="AA135" i="1"/>
  <c r="AA134" i="1"/>
  <c r="AA132" i="1"/>
  <c r="AA131" i="1"/>
  <c r="AA130" i="1"/>
  <c r="AA129" i="1"/>
  <c r="AA128" i="1"/>
  <c r="AA123" i="1"/>
  <c r="AA121" i="1"/>
  <c r="AA120" i="1"/>
  <c r="AA119" i="1"/>
  <c r="AA117" i="1"/>
  <c r="AA115" i="1"/>
  <c r="AA114" i="1"/>
  <c r="AA113" i="1"/>
  <c r="AA112" i="1"/>
  <c r="AA109" i="1"/>
  <c r="AA108" i="1"/>
  <c r="AA106" i="1"/>
  <c r="AA105" i="1"/>
  <c r="AA104" i="1"/>
  <c r="AA103" i="1"/>
  <c r="AA101" i="1"/>
  <c r="AA100" i="1"/>
  <c r="AA99" i="1"/>
  <c r="AA98" i="1"/>
  <c r="AA95" i="1"/>
  <c r="AA94" i="1"/>
  <c r="AA92" i="1"/>
  <c r="AA91" i="1"/>
  <c r="AA90" i="1"/>
  <c r="AA89" i="1"/>
  <c r="AA88" i="1"/>
  <c r="AA86" i="1"/>
  <c r="AA83" i="1"/>
  <c r="AA81" i="1"/>
  <c r="AA80" i="1"/>
  <c r="AA78" i="1"/>
  <c r="AA77" i="1"/>
  <c r="AA76" i="1"/>
  <c r="AA74" i="1"/>
  <c r="AA73" i="1"/>
  <c r="AA70" i="1"/>
  <c r="AA69" i="1"/>
  <c r="AA68" i="1"/>
  <c r="AA67" i="1"/>
  <c r="AA66" i="1"/>
  <c r="AA62" i="1"/>
  <c r="AA61" i="1"/>
  <c r="AA60" i="1"/>
  <c r="AA56" i="1"/>
  <c r="AA55" i="1"/>
  <c r="AA54" i="1"/>
  <c r="AA53" i="1"/>
  <c r="AA52" i="1"/>
  <c r="AA49" i="1"/>
  <c r="AA46" i="1"/>
  <c r="AA43" i="1"/>
  <c r="AA41" i="1"/>
  <c r="AA39" i="1"/>
  <c r="AA36" i="1"/>
  <c r="AA35" i="1"/>
  <c r="AA33" i="1"/>
  <c r="AA32" i="1"/>
  <c r="AA31" i="1"/>
  <c r="AA30" i="1"/>
  <c r="AA29" i="1"/>
  <c r="AA28" i="1"/>
  <c r="AA27" i="1"/>
  <c r="AA26" i="1"/>
  <c r="AA25" i="1"/>
  <c r="AA24" i="1"/>
  <c r="AA22" i="1"/>
  <c r="AA21" i="1"/>
  <c r="AA19" i="1"/>
  <c r="AA18" i="1"/>
  <c r="AA17" i="1"/>
  <c r="AA14" i="1"/>
  <c r="AA12" i="1"/>
  <c r="AA10" i="1"/>
  <c r="AA7" i="1"/>
  <c r="AA6" i="1"/>
  <c r="AA5" i="1"/>
  <c r="AA4" i="1"/>
  <c r="W286" i="1"/>
  <c r="W280" i="1"/>
  <c r="W278" i="1"/>
  <c r="W277" i="1"/>
  <c r="W276" i="1"/>
  <c r="W274" i="1"/>
  <c r="W273" i="1"/>
  <c r="W265" i="1"/>
  <c r="W257" i="1"/>
  <c r="W251" i="1"/>
  <c r="W250" i="1"/>
  <c r="W275" i="1"/>
  <c r="W272" i="1"/>
  <c r="W271" i="1"/>
  <c r="W270" i="1"/>
  <c r="W269" i="1"/>
  <c r="W268" i="1"/>
  <c r="W267" i="1"/>
  <c r="W266" i="1"/>
  <c r="W264" i="1"/>
  <c r="W254" i="1"/>
  <c r="W252" i="1"/>
  <c r="W38" i="1"/>
  <c r="W282" i="1"/>
  <c r="W283" i="1"/>
  <c r="W284" i="1"/>
  <c r="W285" i="1"/>
  <c r="W287" i="1"/>
  <c r="W281" i="1"/>
  <c r="AC482" i="1"/>
  <c r="AC477" i="1"/>
  <c r="AC472" i="1"/>
  <c r="AC471" i="1"/>
  <c r="AC395" i="1"/>
  <c r="AC380" i="1"/>
  <c r="AC379" i="1"/>
  <c r="AC378" i="1"/>
  <c r="AC374" i="1"/>
  <c r="AC373" i="1"/>
  <c r="AC372" i="1"/>
  <c r="AC371" i="1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58" i="1"/>
  <c r="AC357" i="1"/>
  <c r="AC356" i="1"/>
  <c r="AC355" i="1"/>
  <c r="AC354" i="1"/>
  <c r="AC353" i="1"/>
  <c r="AC352" i="1"/>
  <c r="AC351" i="1"/>
  <c r="AC350" i="1"/>
  <c r="AC349" i="1"/>
  <c r="AC348" i="1"/>
  <c r="AC347" i="1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10" i="1"/>
  <c r="AC309" i="1"/>
  <c r="AC308" i="1"/>
  <c r="AC307" i="1"/>
  <c r="AC306" i="1"/>
  <c r="AC303" i="1"/>
  <c r="AC302" i="1"/>
  <c r="AC301" i="1"/>
  <c r="AC300" i="1"/>
  <c r="AC299" i="1"/>
  <c r="AC298" i="1"/>
  <c r="AC297" i="1"/>
  <c r="AC296" i="1"/>
  <c r="AC295" i="1"/>
  <c r="AC294" i="1"/>
  <c r="AC293" i="1"/>
  <c r="AC292" i="1"/>
  <c r="AC291" i="1"/>
  <c r="AC290" i="1"/>
  <c r="AC289" i="1"/>
  <c r="AC288" i="1"/>
  <c r="AC287" i="1"/>
  <c r="AC286" i="1"/>
  <c r="AC285" i="1"/>
  <c r="AC284" i="1"/>
  <c r="AC283" i="1"/>
  <c r="AC282" i="1"/>
  <c r="AC281" i="1"/>
  <c r="AC280" i="1"/>
  <c r="AC279" i="1"/>
  <c r="AC278" i="1"/>
  <c r="AC277" i="1"/>
  <c r="AC276" i="1"/>
  <c r="AC275" i="1"/>
  <c r="AC274" i="1"/>
  <c r="AC273" i="1"/>
  <c r="AC272" i="1"/>
  <c r="AC271" i="1"/>
  <c r="AC270" i="1"/>
  <c r="AC269" i="1"/>
  <c r="AC268" i="1"/>
  <c r="AC267" i="1"/>
  <c r="AC266" i="1"/>
  <c r="AC265" i="1"/>
  <c r="AC264" i="1"/>
  <c r="AC263" i="1"/>
  <c r="AC262" i="1"/>
  <c r="AC261" i="1"/>
  <c r="AC260" i="1"/>
  <c r="AC259" i="1"/>
  <c r="AC258" i="1"/>
  <c r="AC257" i="1"/>
  <c r="AC256" i="1"/>
  <c r="AC255" i="1"/>
  <c r="AC254" i="1"/>
  <c r="AC253" i="1"/>
  <c r="AC252" i="1"/>
  <c r="AC251" i="1"/>
  <c r="AC250" i="1"/>
  <c r="AC249" i="1"/>
  <c r="AC248" i="1"/>
  <c r="AC247" i="1"/>
  <c r="AC232" i="1"/>
  <c r="AC231" i="1"/>
  <c r="AC230" i="1"/>
  <c r="AC229" i="1"/>
  <c r="AC228" i="1"/>
  <c r="AC227" i="1"/>
  <c r="AC226" i="1"/>
  <c r="AC225" i="1"/>
  <c r="AC224" i="1"/>
  <c r="AC223" i="1"/>
  <c r="AC222" i="1"/>
  <c r="AC221" i="1"/>
  <c r="AC220" i="1"/>
  <c r="AC219" i="1"/>
  <c r="AC218" i="1"/>
  <c r="AC217" i="1"/>
  <c r="AC216" i="1"/>
  <c r="AC215" i="1"/>
  <c r="AC214" i="1"/>
  <c r="AC213" i="1"/>
  <c r="AC212" i="1"/>
  <c r="AC211" i="1"/>
  <c r="AC210" i="1"/>
  <c r="AC209" i="1"/>
  <c r="AC208" i="1"/>
  <c r="AC207" i="1"/>
  <c r="AC206" i="1"/>
  <c r="AC205" i="1"/>
  <c r="AC204" i="1"/>
  <c r="AC203" i="1"/>
  <c r="AC202" i="1"/>
  <c r="AC201" i="1"/>
  <c r="AC200" i="1"/>
  <c r="AC199" i="1"/>
  <c r="AC198" i="1"/>
  <c r="AC197" i="1"/>
  <c r="AC196" i="1"/>
  <c r="AC195" i="1"/>
  <c r="AC194" i="1"/>
  <c r="AC193" i="1"/>
  <c r="AC192" i="1"/>
  <c r="AC191" i="1"/>
  <c r="AC190" i="1"/>
  <c r="AC189" i="1"/>
  <c r="AC188" i="1"/>
  <c r="AC187" i="1"/>
  <c r="AC186" i="1"/>
  <c r="AC185" i="1"/>
  <c r="AC184" i="1"/>
  <c r="AC183" i="1"/>
  <c r="AC182" i="1"/>
  <c r="AC181" i="1"/>
  <c r="AC180" i="1"/>
  <c r="AC179" i="1"/>
  <c r="AC178" i="1"/>
  <c r="AC177" i="1"/>
  <c r="AC176" i="1"/>
  <c r="AC175" i="1"/>
  <c r="AC174" i="1"/>
  <c r="AC173" i="1"/>
  <c r="AC172" i="1"/>
  <c r="AC171" i="1"/>
  <c r="AC170" i="1"/>
  <c r="AC169" i="1"/>
  <c r="AC168" i="1"/>
  <c r="AC167" i="1"/>
  <c r="AC166" i="1"/>
  <c r="AC165" i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9" i="1"/>
  <c r="AC148" i="1"/>
  <c r="AC147" i="1"/>
  <c r="AC146" i="1"/>
  <c r="AC145" i="1"/>
  <c r="AC144" i="1"/>
  <c r="AC143" i="1"/>
  <c r="AC142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26" i="1"/>
  <c r="AC125" i="1"/>
  <c r="AC124" i="1"/>
  <c r="AC123" i="1"/>
  <c r="AC122" i="1"/>
  <c r="AC121" i="1"/>
  <c r="AC120" i="1"/>
  <c r="AC119" i="1"/>
  <c r="AC118" i="1"/>
  <c r="AC117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AC103" i="1"/>
  <c r="AC102" i="1"/>
  <c r="AC101" i="1"/>
  <c r="AC100" i="1"/>
  <c r="AC99" i="1"/>
  <c r="AC98" i="1"/>
  <c r="AC97" i="1"/>
  <c r="AC96" i="1"/>
  <c r="AC95" i="1"/>
  <c r="AC94" i="1"/>
  <c r="AC93" i="1"/>
  <c r="AC92" i="1"/>
  <c r="AC91" i="1"/>
  <c r="AC90" i="1"/>
  <c r="AC89" i="1"/>
  <c r="AC88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C71" i="1"/>
  <c r="AC70" i="1"/>
  <c r="AC69" i="1"/>
  <c r="AC68" i="1"/>
  <c r="AC67" i="1"/>
  <c r="AC66" i="1"/>
  <c r="AC64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C49" i="1"/>
  <c r="AC48" i="1"/>
  <c r="AC46" i="1"/>
  <c r="AC44" i="1"/>
  <c r="AC43" i="1"/>
  <c r="AC41" i="1"/>
  <c r="AC39" i="1"/>
  <c r="AC38" i="1"/>
  <c r="AC36" i="1"/>
  <c r="AC35" i="1"/>
  <c r="AC33" i="1"/>
  <c r="AC32" i="1"/>
  <c r="AC31" i="1"/>
  <c r="AC30" i="1"/>
  <c r="AC29" i="1"/>
  <c r="AC28" i="1"/>
  <c r="AC27" i="1"/>
  <c r="AC26" i="1"/>
  <c r="AC25" i="1"/>
  <c r="AC24" i="1"/>
  <c r="AC22" i="1"/>
  <c r="AC21" i="1"/>
  <c r="AC19" i="1"/>
  <c r="AC18" i="1"/>
  <c r="AC17" i="1"/>
  <c r="AC14" i="1"/>
  <c r="AC12" i="1"/>
  <c r="AC11" i="1"/>
  <c r="AC10" i="1"/>
  <c r="AC8" i="1"/>
  <c r="AC7" i="1"/>
  <c r="AC6" i="1"/>
  <c r="AC5" i="1"/>
  <c r="AC4" i="1"/>
  <c r="AC493" i="1" l="1"/>
  <c r="T472" i="1"/>
  <c r="T471" i="1"/>
  <c r="W248" i="1" l="1"/>
  <c r="W247" i="1"/>
  <c r="T389" i="1" l="1"/>
  <c r="T386" i="1"/>
  <c r="T385" i="1"/>
  <c r="T382" i="1"/>
  <c r="W479" i="1" l="1"/>
  <c r="W478" i="1"/>
  <c r="T479" i="1"/>
  <c r="T478" i="1"/>
  <c r="T448" i="1" l="1"/>
  <c r="T447" i="1"/>
  <c r="T446" i="1"/>
  <c r="T418" i="1"/>
  <c r="T417" i="1"/>
  <c r="T416" i="1"/>
  <c r="T415" i="1"/>
  <c r="T414" i="1"/>
  <c r="T412" i="1"/>
  <c r="T411" i="1"/>
  <c r="T232" i="1" l="1"/>
  <c r="T231" i="1"/>
  <c r="T230" i="1"/>
  <c r="T229" i="1"/>
  <c r="T208" i="1"/>
  <c r="T207" i="1"/>
  <c r="T206" i="1"/>
  <c r="T205" i="1"/>
  <c r="T204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W492" i="1" l="1"/>
  <c r="T492" i="1"/>
  <c r="L492" i="1"/>
  <c r="M492" i="1"/>
  <c r="W491" i="1"/>
  <c r="T491" i="1"/>
  <c r="M491" i="1"/>
  <c r="L491" i="1"/>
  <c r="W490" i="1"/>
  <c r="T490" i="1"/>
  <c r="L490" i="1"/>
  <c r="M490" i="1"/>
  <c r="W489" i="1"/>
  <c r="T489" i="1"/>
  <c r="L489" i="1"/>
  <c r="M489" i="1"/>
  <c r="W480" i="1"/>
  <c r="T480" i="1"/>
  <c r="L488" i="1"/>
  <c r="M488" i="1"/>
  <c r="L487" i="1"/>
  <c r="M487" i="1"/>
  <c r="L486" i="1"/>
  <c r="M486" i="1"/>
  <c r="L485" i="1"/>
  <c r="M485" i="1"/>
  <c r="L484" i="1"/>
  <c r="M484" i="1"/>
  <c r="L483" i="1"/>
  <c r="M483" i="1"/>
  <c r="L482" i="1"/>
  <c r="M482" i="1"/>
  <c r="L481" i="1"/>
  <c r="M481" i="1"/>
  <c r="L480" i="1"/>
  <c r="M480" i="1"/>
  <c r="M479" i="1"/>
  <c r="L479" i="1"/>
  <c r="L478" i="1"/>
  <c r="M478" i="1"/>
  <c r="M477" i="1"/>
  <c r="L477" i="1"/>
  <c r="T449" i="1" l="1"/>
  <c r="T289" i="1" l="1"/>
  <c r="T288" i="1"/>
  <c r="T392" i="1" l="1"/>
  <c r="T457" i="1"/>
  <c r="T456" i="1"/>
  <c r="T455" i="1"/>
  <c r="T454" i="1"/>
  <c r="T453" i="1"/>
  <c r="T452" i="1"/>
  <c r="T451" i="1"/>
  <c r="T450" i="1"/>
  <c r="T420" i="1"/>
  <c r="T419" i="1"/>
  <c r="T396" i="1" l="1"/>
  <c r="T395" i="1"/>
  <c r="T303" i="1"/>
  <c r="T302" i="1"/>
  <c r="T301" i="1"/>
  <c r="T300" i="1"/>
  <c r="T299" i="1"/>
  <c r="T287" i="1"/>
  <c r="T286" i="1"/>
  <c r="T285" i="1"/>
  <c r="T284" i="1"/>
  <c r="T283" i="1"/>
  <c r="T282" i="1"/>
  <c r="T281" i="1"/>
  <c r="T280" i="1"/>
  <c r="T279" i="1"/>
  <c r="T278" i="1"/>
  <c r="T277" i="1"/>
  <c r="T276" i="1"/>
  <c r="T275" i="1"/>
  <c r="T274" i="1"/>
  <c r="T273" i="1"/>
  <c r="T272" i="1"/>
  <c r="T271" i="1"/>
  <c r="T270" i="1"/>
  <c r="T269" i="1"/>
  <c r="T268" i="1"/>
  <c r="T267" i="1"/>
  <c r="T266" i="1"/>
  <c r="T265" i="1"/>
  <c r="T264" i="1"/>
  <c r="T263" i="1"/>
  <c r="T262" i="1"/>
  <c r="T261" i="1"/>
  <c r="T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11" i="1"/>
  <c r="T210" i="1"/>
  <c r="T209" i="1"/>
  <c r="T379" i="1"/>
  <c r="T380" i="1"/>
  <c r="T378" i="1"/>
  <c r="T391" i="1" l="1"/>
  <c r="T445" i="1" l="1"/>
  <c r="T443" i="1"/>
  <c r="T390" i="1"/>
  <c r="T381" i="1"/>
  <c r="T371" i="1"/>
  <c r="T370" i="1"/>
  <c r="T369" i="1"/>
  <c r="T368" i="1"/>
  <c r="T367" i="1"/>
  <c r="T366" i="1"/>
  <c r="T365" i="1"/>
  <c r="T364" i="1"/>
  <c r="T363" i="1"/>
  <c r="T362" i="1"/>
  <c r="T361" i="1"/>
  <c r="T360" i="1"/>
  <c r="T359" i="1"/>
  <c r="T358" i="1"/>
  <c r="T357" i="1"/>
  <c r="T356" i="1"/>
  <c r="T355" i="1"/>
  <c r="T354" i="1"/>
  <c r="T353" i="1"/>
  <c r="T352" i="1"/>
  <c r="T351" i="1"/>
  <c r="T350" i="1"/>
  <c r="T349" i="1"/>
  <c r="T348" i="1"/>
  <c r="T347" i="1"/>
  <c r="T346" i="1"/>
  <c r="T345" i="1"/>
  <c r="T344" i="1"/>
  <c r="T343" i="1"/>
  <c r="T342" i="1"/>
  <c r="T341" i="1"/>
  <c r="T340" i="1"/>
  <c r="T339" i="1"/>
  <c r="T338" i="1"/>
  <c r="T337" i="1"/>
  <c r="T336" i="1"/>
  <c r="T335" i="1"/>
  <c r="T334" i="1"/>
  <c r="T333" i="1"/>
  <c r="T332" i="1"/>
  <c r="T331" i="1"/>
  <c r="T330" i="1"/>
  <c r="T329" i="1"/>
  <c r="T328" i="1"/>
  <c r="T327" i="1"/>
  <c r="T326" i="1"/>
  <c r="T325" i="1"/>
  <c r="T324" i="1"/>
  <c r="T323" i="1"/>
  <c r="T322" i="1"/>
  <c r="T321" i="1"/>
  <c r="T320" i="1"/>
  <c r="T319" i="1"/>
  <c r="T318" i="1"/>
  <c r="T317" i="1"/>
  <c r="T316" i="1"/>
  <c r="T315" i="1"/>
  <c r="T314" i="1"/>
  <c r="T313" i="1"/>
  <c r="T312" i="1"/>
  <c r="T311" i="1"/>
  <c r="T310" i="1"/>
  <c r="T309" i="1"/>
  <c r="T308" i="1"/>
  <c r="T307" i="1"/>
  <c r="T306" i="1"/>
  <c r="L474" i="1" l="1"/>
  <c r="T474" i="1"/>
  <c r="W474" i="1"/>
  <c r="W473" i="1"/>
  <c r="T473" i="1"/>
  <c r="M474" i="1"/>
  <c r="M473" i="1"/>
  <c r="L473" i="1"/>
  <c r="W476" i="1"/>
  <c r="T476" i="1"/>
  <c r="M476" i="1"/>
  <c r="L476" i="1"/>
  <c r="W475" i="1"/>
  <c r="T475" i="1"/>
  <c r="M475" i="1"/>
  <c r="L475" i="1"/>
  <c r="W129" i="1" l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2" i="1"/>
  <c r="W71" i="1"/>
  <c r="W70" i="1"/>
  <c r="W69" i="1"/>
  <c r="W68" i="1"/>
  <c r="W67" i="1"/>
  <c r="W66" i="1"/>
  <c r="W64" i="1"/>
  <c r="M472" i="1" l="1"/>
  <c r="L472" i="1"/>
  <c r="M471" i="1"/>
  <c r="L471" i="1"/>
  <c r="W470" i="1"/>
  <c r="T470" i="1"/>
  <c r="M470" i="1"/>
  <c r="L470" i="1"/>
  <c r="T469" i="1"/>
  <c r="M469" i="1"/>
  <c r="L469" i="1"/>
  <c r="W469" i="1"/>
  <c r="W468" i="1"/>
  <c r="W467" i="1"/>
  <c r="W466" i="1"/>
  <c r="W465" i="1"/>
  <c r="T468" i="1"/>
  <c r="L468" i="1"/>
  <c r="M468" i="1"/>
  <c r="T467" i="1"/>
  <c r="M467" i="1"/>
  <c r="L467" i="1"/>
  <c r="T466" i="1"/>
  <c r="M466" i="1"/>
  <c r="L466" i="1"/>
  <c r="T465" i="1"/>
  <c r="L465" i="1"/>
  <c r="L464" i="1"/>
  <c r="M465" i="1"/>
  <c r="W291" i="1" l="1"/>
  <c r="W292" i="1"/>
  <c r="W293" i="1"/>
  <c r="W294" i="1"/>
  <c r="W295" i="1"/>
  <c r="W296" i="1"/>
  <c r="W297" i="1"/>
  <c r="W298" i="1"/>
  <c r="W290" i="1"/>
  <c r="W62" i="1"/>
  <c r="W61" i="1"/>
  <c r="W60" i="1"/>
  <c r="W59" i="1"/>
  <c r="W58" i="1"/>
  <c r="W57" i="1"/>
  <c r="W56" i="1"/>
  <c r="W55" i="1"/>
  <c r="W54" i="1"/>
  <c r="W53" i="1"/>
  <c r="W52" i="1"/>
  <c r="W29" i="1"/>
  <c r="W28" i="1"/>
  <c r="W27" i="1"/>
  <c r="W26" i="1"/>
  <c r="W25" i="1"/>
  <c r="W24" i="1"/>
  <c r="W21" i="1"/>
  <c r="W19" i="1"/>
  <c r="W17" i="1"/>
  <c r="W14" i="1"/>
  <c r="W12" i="1"/>
  <c r="W11" i="1"/>
  <c r="W10" i="1"/>
  <c r="W8" i="1"/>
  <c r="W7" i="1"/>
  <c r="W6" i="1"/>
  <c r="W5" i="1"/>
  <c r="W4" i="1"/>
  <c r="C78" i="3" l="1"/>
  <c r="C69" i="3"/>
  <c r="C65" i="3"/>
  <c r="C62" i="3"/>
  <c r="C58" i="3"/>
  <c r="C53" i="3"/>
  <c r="C80" i="3" s="1"/>
  <c r="D24" i="3" l="1"/>
  <c r="K17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2" i="4"/>
  <c r="D9" i="3"/>
  <c r="N17" i="4" l="1"/>
  <c r="C9" i="3"/>
  <c r="C35" i="3"/>
  <c r="C24" i="3" l="1"/>
  <c r="W51" i="1"/>
  <c r="W49" i="1"/>
  <c r="W48" i="1"/>
  <c r="W46" i="1"/>
  <c r="W44" i="1"/>
  <c r="W43" i="1"/>
  <c r="W41" i="1"/>
  <c r="W39" i="1"/>
  <c r="W36" i="1"/>
  <c r="W35" i="1"/>
  <c r="W33" i="1"/>
  <c r="W32" i="1"/>
  <c r="W31" i="1"/>
  <c r="W30" i="1"/>
  <c r="W394" i="1"/>
  <c r="W393" i="1"/>
  <c r="T394" i="1"/>
  <c r="T393" i="1"/>
  <c r="T51" i="1" l="1"/>
  <c r="T49" i="1"/>
  <c r="T48" i="1"/>
  <c r="T46" i="1"/>
  <c r="T44" i="1"/>
  <c r="T43" i="1"/>
  <c r="T41" i="1"/>
  <c r="T39" i="1"/>
  <c r="T38" i="1"/>
  <c r="T36" i="1"/>
  <c r="T35" i="1"/>
  <c r="T33" i="1"/>
  <c r="T32" i="1"/>
  <c r="T31" i="1"/>
  <c r="T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2" i="1"/>
  <c r="T71" i="1"/>
  <c r="T70" i="1"/>
  <c r="T69" i="1"/>
  <c r="T68" i="1"/>
  <c r="T67" i="1"/>
  <c r="T66" i="1"/>
  <c r="T64" i="1"/>
  <c r="T298" i="1" l="1"/>
  <c r="T297" i="1"/>
  <c r="T296" i="1"/>
  <c r="T295" i="1"/>
  <c r="T294" i="1"/>
  <c r="T293" i="1"/>
  <c r="T292" i="1"/>
  <c r="T291" i="1"/>
  <c r="T290" i="1"/>
  <c r="T74" i="1"/>
  <c r="T73" i="1"/>
  <c r="L460" i="1" l="1"/>
  <c r="M460" i="1"/>
  <c r="W459" i="1"/>
  <c r="T459" i="1"/>
  <c r="M459" i="1"/>
  <c r="L459" i="1"/>
  <c r="W463" i="1"/>
  <c r="T463" i="1"/>
  <c r="M463" i="1"/>
  <c r="L463" i="1"/>
  <c r="M462" i="1"/>
  <c r="W464" i="1"/>
  <c r="T464" i="1"/>
  <c r="M464" i="1"/>
  <c r="M461" i="1"/>
  <c r="L458" i="1" l="1"/>
  <c r="M458" i="1"/>
  <c r="W228" i="1" l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L457" i="1" l="1"/>
  <c r="M457" i="1"/>
  <c r="L443" i="1"/>
  <c r="M443" i="1"/>
  <c r="L444" i="1"/>
  <c r="M444" i="1"/>
  <c r="H25" i="2" s="1"/>
  <c r="L445" i="1"/>
  <c r="M445" i="1"/>
  <c r="L446" i="1"/>
  <c r="M446" i="1"/>
  <c r="L447" i="1"/>
  <c r="M447" i="1"/>
  <c r="L448" i="1"/>
  <c r="M448" i="1"/>
  <c r="L449" i="1"/>
  <c r="M449" i="1"/>
  <c r="L450" i="1"/>
  <c r="M450" i="1"/>
  <c r="L451" i="1"/>
  <c r="M451" i="1"/>
  <c r="L452" i="1"/>
  <c r="M452" i="1"/>
  <c r="L453" i="1"/>
  <c r="M453" i="1"/>
  <c r="L454" i="1"/>
  <c r="M454" i="1"/>
  <c r="L455" i="1"/>
  <c r="M455" i="1"/>
  <c r="L456" i="1"/>
  <c r="M456" i="1"/>
  <c r="L439" i="1"/>
  <c r="M439" i="1"/>
  <c r="L440" i="1"/>
  <c r="M440" i="1"/>
  <c r="L441" i="1"/>
  <c r="M441" i="1"/>
  <c r="L442" i="1"/>
  <c r="M442" i="1"/>
  <c r="L434" i="1"/>
  <c r="M434" i="1"/>
  <c r="L435" i="1"/>
  <c r="M435" i="1"/>
  <c r="L436" i="1"/>
  <c r="M436" i="1"/>
  <c r="L437" i="1"/>
  <c r="M437" i="1"/>
  <c r="L438" i="1"/>
  <c r="M438" i="1"/>
  <c r="L431" i="1"/>
  <c r="M431" i="1"/>
  <c r="L432" i="1"/>
  <c r="M432" i="1"/>
  <c r="L433" i="1"/>
  <c r="M433" i="1"/>
  <c r="L427" i="1"/>
  <c r="M427" i="1"/>
  <c r="L428" i="1"/>
  <c r="M428" i="1"/>
  <c r="L429" i="1"/>
  <c r="M429" i="1"/>
  <c r="L430" i="1"/>
  <c r="M430" i="1"/>
  <c r="L411" i="1"/>
  <c r="M411" i="1"/>
  <c r="L412" i="1"/>
  <c r="M412" i="1"/>
  <c r="L414" i="1"/>
  <c r="M414" i="1"/>
  <c r="L415" i="1"/>
  <c r="M415" i="1"/>
  <c r="L416" i="1"/>
  <c r="M416" i="1"/>
  <c r="L417" i="1"/>
  <c r="M417" i="1"/>
  <c r="L418" i="1"/>
  <c r="M418" i="1"/>
  <c r="L419" i="1"/>
  <c r="M419" i="1"/>
  <c r="L420" i="1"/>
  <c r="M420" i="1"/>
  <c r="L421" i="1"/>
  <c r="M421" i="1"/>
  <c r="L422" i="1"/>
  <c r="M422" i="1"/>
  <c r="L423" i="1"/>
  <c r="M423" i="1"/>
  <c r="L424" i="1"/>
  <c r="M424" i="1"/>
  <c r="L425" i="1"/>
  <c r="M425" i="1"/>
  <c r="L426" i="1"/>
  <c r="M426" i="1"/>
  <c r="L403" i="1"/>
  <c r="H34" i="2" l="1"/>
  <c r="H32" i="2"/>
  <c r="H36" i="2"/>
  <c r="T62" i="1"/>
  <c r="T61" i="1"/>
  <c r="T60" i="1"/>
  <c r="T59" i="1"/>
  <c r="T58" i="1"/>
  <c r="T57" i="1"/>
  <c r="T56" i="1"/>
  <c r="T55" i="1"/>
  <c r="T54" i="1"/>
  <c r="T53" i="1"/>
  <c r="T52" i="1"/>
  <c r="T29" i="1"/>
  <c r="T28" i="1"/>
  <c r="T27" i="1"/>
  <c r="T26" i="1"/>
  <c r="T25" i="1"/>
  <c r="T24" i="1"/>
  <c r="T22" i="1"/>
  <c r="T21" i="1"/>
  <c r="T19" i="1"/>
  <c r="T18" i="1"/>
  <c r="T17" i="1"/>
  <c r="T14" i="1"/>
  <c r="T12" i="1"/>
  <c r="T11" i="1"/>
  <c r="T10" i="1"/>
  <c r="T8" i="1"/>
  <c r="T7" i="1"/>
  <c r="T6" i="1"/>
  <c r="T5" i="1"/>
  <c r="T4" i="1"/>
  <c r="T410" i="1" l="1"/>
  <c r="T409" i="1"/>
  <c r="T408" i="1"/>
  <c r="T407" i="1"/>
  <c r="T406" i="1"/>
  <c r="T405" i="1"/>
  <c r="T404" i="1"/>
  <c r="T403" i="1"/>
  <c r="T402" i="1"/>
  <c r="T401" i="1"/>
  <c r="T400" i="1"/>
  <c r="T399" i="1"/>
  <c r="T398" i="1"/>
  <c r="L398" i="1"/>
  <c r="M398" i="1"/>
  <c r="W398" i="1"/>
  <c r="L399" i="1"/>
  <c r="M399" i="1"/>
  <c r="W399" i="1"/>
  <c r="L400" i="1"/>
  <c r="M400" i="1"/>
  <c r="W400" i="1"/>
  <c r="L401" i="1"/>
  <c r="M401" i="1"/>
  <c r="W401" i="1"/>
  <c r="L402" i="1"/>
  <c r="M402" i="1"/>
  <c r="W402" i="1"/>
  <c r="M403" i="1"/>
  <c r="W403" i="1"/>
  <c r="L404" i="1"/>
  <c r="M404" i="1"/>
  <c r="W404" i="1"/>
  <c r="L405" i="1"/>
  <c r="M405" i="1"/>
  <c r="W405" i="1"/>
  <c r="L406" i="1"/>
  <c r="M406" i="1"/>
  <c r="W406" i="1"/>
  <c r="L407" i="1"/>
  <c r="M407" i="1"/>
  <c r="W407" i="1"/>
  <c r="L408" i="1"/>
  <c r="M408" i="1"/>
  <c r="W408" i="1"/>
  <c r="L409" i="1"/>
  <c r="M409" i="1"/>
  <c r="W409" i="1"/>
  <c r="L410" i="1"/>
  <c r="M410" i="1"/>
  <c r="W410" i="1"/>
  <c r="W397" i="1"/>
  <c r="T397" i="1"/>
  <c r="L397" i="1"/>
  <c r="M397" i="1"/>
  <c r="H31" i="2" l="1"/>
  <c r="H30" i="2"/>
  <c r="L395" i="1"/>
  <c r="M395" i="1"/>
  <c r="L396" i="1"/>
  <c r="M396" i="1"/>
  <c r="L394" i="1"/>
  <c r="M394" i="1"/>
  <c r="L393" i="1"/>
  <c r="M393" i="1"/>
  <c r="L392" i="1"/>
  <c r="M392" i="1"/>
  <c r="L391" i="1"/>
  <c r="M391" i="1"/>
  <c r="L390" i="1"/>
  <c r="M390" i="1"/>
  <c r="L382" i="1"/>
  <c r="M382" i="1"/>
  <c r="L383" i="1"/>
  <c r="M383" i="1"/>
  <c r="L384" i="1"/>
  <c r="M384" i="1"/>
  <c r="L385" i="1"/>
  <c r="M385" i="1"/>
  <c r="L386" i="1"/>
  <c r="M386" i="1"/>
  <c r="L387" i="1"/>
  <c r="M387" i="1"/>
  <c r="L388" i="1"/>
  <c r="M388" i="1"/>
  <c r="L389" i="1"/>
  <c r="M389" i="1"/>
  <c r="L381" i="1"/>
  <c r="M381" i="1"/>
  <c r="L378" i="1"/>
  <c r="M378" i="1"/>
  <c r="L379" i="1"/>
  <c r="M379" i="1"/>
  <c r="L380" i="1"/>
  <c r="M380" i="1"/>
  <c r="T377" i="1"/>
  <c r="L377" i="1"/>
  <c r="M377" i="1"/>
  <c r="H35" i="2" l="1"/>
  <c r="H33" i="2"/>
  <c r="H37" i="2"/>
  <c r="W376" i="1"/>
  <c r="T376" i="1"/>
  <c r="W305" i="1"/>
  <c r="W304" i="1"/>
  <c r="T305" i="1"/>
  <c r="T304" i="1"/>
  <c r="L376" i="1" l="1"/>
  <c r="M376" i="1"/>
  <c r="H22" i="2" s="1"/>
  <c r="W375" i="1"/>
  <c r="T375" i="1"/>
  <c r="L375" i="1"/>
  <c r="M375" i="1"/>
  <c r="H26" i="2" s="1"/>
  <c r="L372" i="1"/>
  <c r="M372" i="1"/>
  <c r="L373" i="1"/>
  <c r="M373" i="1"/>
  <c r="L374" i="1"/>
  <c r="M374" i="1"/>
  <c r="L343" i="1"/>
  <c r="M343" i="1"/>
  <c r="L344" i="1"/>
  <c r="M344" i="1"/>
  <c r="L345" i="1"/>
  <c r="M345" i="1"/>
  <c r="L346" i="1"/>
  <c r="M346" i="1"/>
  <c r="L347" i="1"/>
  <c r="M347" i="1"/>
  <c r="L348" i="1"/>
  <c r="M348" i="1"/>
  <c r="L349" i="1"/>
  <c r="M349" i="1"/>
  <c r="L350" i="1"/>
  <c r="M350" i="1"/>
  <c r="L351" i="1"/>
  <c r="M351" i="1"/>
  <c r="L352" i="1"/>
  <c r="M352" i="1"/>
  <c r="L353" i="1"/>
  <c r="M353" i="1"/>
  <c r="L354" i="1"/>
  <c r="M354" i="1"/>
  <c r="L355" i="1"/>
  <c r="M355" i="1"/>
  <c r="L356" i="1"/>
  <c r="M356" i="1"/>
  <c r="L357" i="1"/>
  <c r="M357" i="1"/>
  <c r="L358" i="1"/>
  <c r="M358" i="1"/>
  <c r="L359" i="1"/>
  <c r="M359" i="1"/>
  <c r="L360" i="1"/>
  <c r="M360" i="1"/>
  <c r="L361" i="1"/>
  <c r="M361" i="1"/>
  <c r="L362" i="1"/>
  <c r="M362" i="1"/>
  <c r="L363" i="1"/>
  <c r="M363" i="1"/>
  <c r="L364" i="1"/>
  <c r="M364" i="1"/>
  <c r="L365" i="1"/>
  <c r="M365" i="1"/>
  <c r="L366" i="1"/>
  <c r="M366" i="1"/>
  <c r="L367" i="1"/>
  <c r="M367" i="1"/>
  <c r="L368" i="1"/>
  <c r="M368" i="1"/>
  <c r="L369" i="1"/>
  <c r="M369" i="1"/>
  <c r="L370" i="1"/>
  <c r="M370" i="1"/>
  <c r="L371" i="1"/>
  <c r="M371" i="1"/>
  <c r="L329" i="1"/>
  <c r="M329" i="1"/>
  <c r="L330" i="1"/>
  <c r="M330" i="1"/>
  <c r="L331" i="1"/>
  <c r="M331" i="1"/>
  <c r="L332" i="1"/>
  <c r="M332" i="1"/>
  <c r="L333" i="1"/>
  <c r="M333" i="1"/>
  <c r="L334" i="1"/>
  <c r="M334" i="1"/>
  <c r="L335" i="1"/>
  <c r="M335" i="1"/>
  <c r="L336" i="1"/>
  <c r="M336" i="1"/>
  <c r="L337" i="1"/>
  <c r="M337" i="1"/>
  <c r="L338" i="1"/>
  <c r="M338" i="1"/>
  <c r="L339" i="1"/>
  <c r="M339" i="1"/>
  <c r="L340" i="1"/>
  <c r="M340" i="1"/>
  <c r="L341" i="1"/>
  <c r="M341" i="1"/>
  <c r="L342" i="1"/>
  <c r="M342" i="1"/>
  <c r="L310" i="1"/>
  <c r="M310" i="1"/>
  <c r="L311" i="1"/>
  <c r="M311" i="1"/>
  <c r="L312" i="1"/>
  <c r="M312" i="1"/>
  <c r="L313" i="1"/>
  <c r="M313" i="1"/>
  <c r="L314" i="1"/>
  <c r="M314" i="1"/>
  <c r="L315" i="1"/>
  <c r="M315" i="1"/>
  <c r="L316" i="1"/>
  <c r="M316" i="1"/>
  <c r="L317" i="1"/>
  <c r="M317" i="1"/>
  <c r="L318" i="1"/>
  <c r="M318" i="1"/>
  <c r="L319" i="1"/>
  <c r="M319" i="1"/>
  <c r="L320" i="1"/>
  <c r="M320" i="1"/>
  <c r="L321" i="1"/>
  <c r="M321" i="1"/>
  <c r="L322" i="1"/>
  <c r="M322" i="1"/>
  <c r="L323" i="1"/>
  <c r="M323" i="1"/>
  <c r="L324" i="1"/>
  <c r="M324" i="1"/>
  <c r="L325" i="1"/>
  <c r="M325" i="1"/>
  <c r="L326" i="1"/>
  <c r="M326" i="1"/>
  <c r="L327" i="1"/>
  <c r="M327" i="1"/>
  <c r="L328" i="1"/>
  <c r="M328" i="1"/>
  <c r="L306" i="1"/>
  <c r="M306" i="1"/>
  <c r="L307" i="1"/>
  <c r="M307" i="1"/>
  <c r="L308" i="1"/>
  <c r="M308" i="1"/>
  <c r="L309" i="1"/>
  <c r="M309" i="1"/>
  <c r="L304" i="1"/>
  <c r="M304" i="1"/>
  <c r="L305" i="1"/>
  <c r="M305" i="1"/>
  <c r="L300" i="1"/>
  <c r="M300" i="1"/>
  <c r="L301" i="1"/>
  <c r="M301" i="1"/>
  <c r="L302" i="1"/>
  <c r="M302" i="1"/>
  <c r="L303" i="1"/>
  <c r="M303" i="1"/>
  <c r="L299" i="1"/>
  <c r="M299" i="1"/>
  <c r="L290" i="1"/>
  <c r="M290" i="1"/>
  <c r="L291" i="1"/>
  <c r="M291" i="1"/>
  <c r="L292" i="1"/>
  <c r="M292" i="1"/>
  <c r="L293" i="1"/>
  <c r="M293" i="1"/>
  <c r="L294" i="1"/>
  <c r="M294" i="1"/>
  <c r="L295" i="1"/>
  <c r="M295" i="1"/>
  <c r="L296" i="1"/>
  <c r="M296" i="1"/>
  <c r="L297" i="1"/>
  <c r="M297" i="1"/>
  <c r="L298" i="1"/>
  <c r="M298" i="1"/>
  <c r="L288" i="1"/>
  <c r="M288" i="1"/>
  <c r="L289" i="1"/>
  <c r="M289" i="1"/>
  <c r="L281" i="1"/>
  <c r="M281" i="1"/>
  <c r="L282" i="1"/>
  <c r="M282" i="1"/>
  <c r="L283" i="1"/>
  <c r="M283" i="1"/>
  <c r="L284" i="1"/>
  <c r="M284" i="1"/>
  <c r="L285" i="1"/>
  <c r="M285" i="1"/>
  <c r="L286" i="1"/>
  <c r="M286" i="1"/>
  <c r="L287" i="1"/>
  <c r="M287" i="1"/>
  <c r="L247" i="1"/>
  <c r="M247" i="1"/>
  <c r="L248" i="1"/>
  <c r="M248" i="1"/>
  <c r="L249" i="1"/>
  <c r="M249" i="1"/>
  <c r="L250" i="1"/>
  <c r="M250" i="1"/>
  <c r="L251" i="1"/>
  <c r="M251" i="1"/>
  <c r="L252" i="1"/>
  <c r="M252" i="1"/>
  <c r="L253" i="1"/>
  <c r="M253" i="1"/>
  <c r="L254" i="1"/>
  <c r="M254" i="1"/>
  <c r="L255" i="1"/>
  <c r="M255" i="1"/>
  <c r="L256" i="1"/>
  <c r="M256" i="1"/>
  <c r="L257" i="1"/>
  <c r="M257" i="1"/>
  <c r="L258" i="1"/>
  <c r="M258" i="1"/>
  <c r="L259" i="1"/>
  <c r="M259" i="1"/>
  <c r="L260" i="1"/>
  <c r="M260" i="1"/>
  <c r="L261" i="1"/>
  <c r="M261" i="1"/>
  <c r="L262" i="1"/>
  <c r="M262" i="1"/>
  <c r="L263" i="1"/>
  <c r="M263" i="1"/>
  <c r="L264" i="1"/>
  <c r="M264" i="1"/>
  <c r="L265" i="1"/>
  <c r="M265" i="1"/>
  <c r="L266" i="1"/>
  <c r="M266" i="1"/>
  <c r="L267" i="1"/>
  <c r="M267" i="1"/>
  <c r="L268" i="1"/>
  <c r="M268" i="1"/>
  <c r="L269" i="1"/>
  <c r="M269" i="1"/>
  <c r="L270" i="1"/>
  <c r="M270" i="1"/>
  <c r="L271" i="1"/>
  <c r="M271" i="1"/>
  <c r="L272" i="1"/>
  <c r="M272" i="1"/>
  <c r="L273" i="1"/>
  <c r="M273" i="1"/>
  <c r="L274" i="1"/>
  <c r="M274" i="1"/>
  <c r="L275" i="1"/>
  <c r="M275" i="1"/>
  <c r="L276" i="1"/>
  <c r="M276" i="1"/>
  <c r="L277" i="1"/>
  <c r="M277" i="1"/>
  <c r="L278" i="1"/>
  <c r="M278" i="1"/>
  <c r="L279" i="1"/>
  <c r="M279" i="1"/>
  <c r="L280" i="1"/>
  <c r="M280" i="1"/>
  <c r="H16" i="2" l="1"/>
  <c r="H15" i="2"/>
  <c r="H14" i="2"/>
  <c r="H12" i="2"/>
  <c r="H13" i="2"/>
  <c r="W246" i="1"/>
  <c r="T246" i="1"/>
  <c r="L246" i="1"/>
  <c r="M246" i="1"/>
  <c r="W245" i="1"/>
  <c r="T245" i="1"/>
  <c r="L245" i="1"/>
  <c r="M245" i="1"/>
  <c r="W244" i="1"/>
  <c r="T244" i="1"/>
  <c r="M244" i="1"/>
  <c r="L244" i="1"/>
  <c r="W243" i="1"/>
  <c r="T243" i="1"/>
  <c r="M243" i="1"/>
  <c r="L243" i="1"/>
  <c r="W242" i="1"/>
  <c r="T242" i="1"/>
  <c r="L242" i="1"/>
  <c r="M242" i="1"/>
  <c r="W241" i="1"/>
  <c r="T241" i="1"/>
  <c r="L241" i="1"/>
  <c r="M241" i="1"/>
  <c r="W240" i="1"/>
  <c r="T240" i="1"/>
  <c r="L240" i="1"/>
  <c r="M240" i="1"/>
  <c r="W239" i="1"/>
  <c r="W238" i="1"/>
  <c r="W237" i="1"/>
  <c r="W236" i="1"/>
  <c r="W235" i="1"/>
  <c r="W234" i="1"/>
  <c r="W233" i="1"/>
  <c r="T239" i="1"/>
  <c r="T238" i="1"/>
  <c r="T237" i="1"/>
  <c r="T236" i="1"/>
  <c r="T235" i="1"/>
  <c r="T234" i="1"/>
  <c r="T233" i="1"/>
  <c r="W3" i="1"/>
  <c r="T3" i="1"/>
  <c r="H38" i="2" l="1"/>
  <c r="H39" i="2" s="1"/>
  <c r="L239" i="1"/>
  <c r="M239" i="1"/>
  <c r="L233" i="1"/>
  <c r="M233" i="1"/>
  <c r="L234" i="1"/>
  <c r="M234" i="1"/>
  <c r="L235" i="1"/>
  <c r="M235" i="1"/>
  <c r="L236" i="1"/>
  <c r="M236" i="1"/>
  <c r="L237" i="1"/>
  <c r="M237" i="1"/>
  <c r="L238" i="1"/>
  <c r="M238" i="1"/>
  <c r="L229" i="1"/>
  <c r="M229" i="1"/>
  <c r="L230" i="1"/>
  <c r="M230" i="1"/>
  <c r="L231" i="1"/>
  <c r="M231" i="1"/>
  <c r="L232" i="1"/>
  <c r="M232" i="1"/>
  <c r="H10" i="2" l="1"/>
  <c r="L212" i="1"/>
  <c r="M212" i="1"/>
  <c r="L213" i="1"/>
  <c r="M213" i="1"/>
  <c r="L214" i="1"/>
  <c r="M214" i="1"/>
  <c r="L215" i="1"/>
  <c r="M215" i="1"/>
  <c r="L216" i="1"/>
  <c r="M216" i="1"/>
  <c r="L217" i="1"/>
  <c r="M217" i="1"/>
  <c r="L218" i="1"/>
  <c r="M218" i="1"/>
  <c r="M219" i="1"/>
  <c r="L220" i="1"/>
  <c r="M220" i="1"/>
  <c r="L221" i="1"/>
  <c r="M221" i="1"/>
  <c r="L222" i="1"/>
  <c r="M222" i="1"/>
  <c r="L223" i="1"/>
  <c r="M223" i="1"/>
  <c r="L224" i="1"/>
  <c r="M224" i="1"/>
  <c r="L225" i="1"/>
  <c r="M225" i="1"/>
  <c r="L226" i="1"/>
  <c r="M226" i="1"/>
  <c r="L227" i="1"/>
  <c r="M227" i="1"/>
  <c r="L228" i="1"/>
  <c r="M228" i="1"/>
  <c r="L209" i="1"/>
  <c r="M209" i="1"/>
  <c r="L210" i="1"/>
  <c r="M210" i="1"/>
  <c r="L211" i="1"/>
  <c r="M211" i="1"/>
  <c r="L202" i="1"/>
  <c r="M202" i="1"/>
  <c r="L203" i="1"/>
  <c r="M203" i="1"/>
  <c r="L204" i="1"/>
  <c r="M204" i="1"/>
  <c r="L205" i="1"/>
  <c r="M205" i="1"/>
  <c r="L206" i="1"/>
  <c r="M206" i="1"/>
  <c r="L207" i="1"/>
  <c r="M207" i="1"/>
  <c r="L208" i="1"/>
  <c r="M208" i="1"/>
  <c r="L196" i="1"/>
  <c r="M196" i="1"/>
  <c r="L197" i="1"/>
  <c r="M197" i="1"/>
  <c r="L198" i="1"/>
  <c r="M198" i="1"/>
  <c r="L199" i="1"/>
  <c r="M199" i="1"/>
  <c r="L200" i="1"/>
  <c r="M200" i="1"/>
  <c r="L201" i="1"/>
  <c r="M201" i="1"/>
  <c r="L192" i="1"/>
  <c r="M192" i="1"/>
  <c r="L193" i="1"/>
  <c r="M193" i="1"/>
  <c r="L194" i="1"/>
  <c r="M194" i="1"/>
  <c r="L195" i="1"/>
  <c r="M195" i="1"/>
  <c r="L190" i="1"/>
  <c r="M190" i="1"/>
  <c r="L191" i="1"/>
  <c r="M191" i="1"/>
  <c r="L177" i="1"/>
  <c r="M177" i="1"/>
  <c r="L178" i="1"/>
  <c r="M178" i="1"/>
  <c r="L179" i="1"/>
  <c r="M179" i="1"/>
  <c r="L180" i="1"/>
  <c r="M180" i="1"/>
  <c r="L181" i="1"/>
  <c r="M181" i="1"/>
  <c r="L182" i="1"/>
  <c r="M182" i="1"/>
  <c r="L183" i="1"/>
  <c r="M183" i="1"/>
  <c r="L184" i="1"/>
  <c r="M184" i="1"/>
  <c r="L185" i="1"/>
  <c r="M185" i="1"/>
  <c r="L186" i="1"/>
  <c r="M186" i="1"/>
  <c r="L187" i="1"/>
  <c r="M187" i="1"/>
  <c r="L188" i="1"/>
  <c r="M188" i="1"/>
  <c r="L189" i="1"/>
  <c r="M189" i="1"/>
  <c r="L154" i="1"/>
  <c r="M154" i="1"/>
  <c r="L155" i="1"/>
  <c r="M155" i="1"/>
  <c r="L156" i="1"/>
  <c r="M156" i="1"/>
  <c r="L157" i="1"/>
  <c r="M157" i="1"/>
  <c r="L158" i="1"/>
  <c r="M158" i="1"/>
  <c r="L159" i="1"/>
  <c r="M159" i="1"/>
  <c r="L160" i="1"/>
  <c r="M160" i="1"/>
  <c r="L161" i="1"/>
  <c r="M161" i="1"/>
  <c r="L162" i="1"/>
  <c r="M162" i="1"/>
  <c r="L163" i="1"/>
  <c r="M163" i="1"/>
  <c r="L164" i="1"/>
  <c r="M164" i="1"/>
  <c r="L165" i="1"/>
  <c r="M165" i="1"/>
  <c r="L166" i="1"/>
  <c r="M166" i="1"/>
  <c r="L167" i="1"/>
  <c r="M167" i="1"/>
  <c r="L168" i="1"/>
  <c r="M168" i="1"/>
  <c r="L169" i="1"/>
  <c r="M169" i="1"/>
  <c r="L170" i="1"/>
  <c r="M170" i="1"/>
  <c r="L171" i="1"/>
  <c r="M171" i="1"/>
  <c r="L172" i="1"/>
  <c r="M172" i="1"/>
  <c r="L173" i="1"/>
  <c r="M173" i="1"/>
  <c r="L174" i="1"/>
  <c r="M174" i="1"/>
  <c r="L175" i="1"/>
  <c r="M175" i="1"/>
  <c r="L176" i="1"/>
  <c r="M176" i="1"/>
  <c r="L142" i="1"/>
  <c r="M142" i="1"/>
  <c r="L143" i="1"/>
  <c r="M143" i="1"/>
  <c r="L144" i="1"/>
  <c r="M144" i="1"/>
  <c r="L145" i="1"/>
  <c r="M145" i="1"/>
  <c r="L146" i="1"/>
  <c r="M146" i="1"/>
  <c r="L147" i="1"/>
  <c r="M147" i="1"/>
  <c r="L148" i="1"/>
  <c r="M148" i="1"/>
  <c r="L149" i="1"/>
  <c r="M149" i="1"/>
  <c r="L150" i="1"/>
  <c r="M150" i="1"/>
  <c r="L151" i="1"/>
  <c r="M151" i="1"/>
  <c r="L152" i="1"/>
  <c r="M152" i="1"/>
  <c r="L153" i="1"/>
  <c r="M153" i="1"/>
  <c r="L130" i="1"/>
  <c r="M130" i="1"/>
  <c r="L131" i="1"/>
  <c r="M131" i="1"/>
  <c r="L132" i="1"/>
  <c r="M132" i="1"/>
  <c r="L133" i="1"/>
  <c r="M133" i="1"/>
  <c r="L134" i="1"/>
  <c r="M134" i="1"/>
  <c r="L135" i="1"/>
  <c r="M135" i="1"/>
  <c r="L136" i="1"/>
  <c r="M136" i="1"/>
  <c r="L137" i="1"/>
  <c r="M137" i="1"/>
  <c r="L138" i="1"/>
  <c r="M138" i="1"/>
  <c r="L139" i="1"/>
  <c r="M139" i="1"/>
  <c r="L140" i="1"/>
  <c r="M140" i="1"/>
  <c r="L141" i="1"/>
  <c r="M141" i="1"/>
  <c r="L110" i="1"/>
  <c r="M110" i="1"/>
  <c r="L111" i="1"/>
  <c r="M111" i="1"/>
  <c r="L112" i="1"/>
  <c r="M112" i="1"/>
  <c r="L113" i="1"/>
  <c r="M113" i="1"/>
  <c r="L114" i="1"/>
  <c r="M114" i="1"/>
  <c r="L115" i="1"/>
  <c r="M115" i="1"/>
  <c r="L116" i="1"/>
  <c r="M116" i="1"/>
  <c r="L117" i="1"/>
  <c r="M117" i="1"/>
  <c r="L118" i="1"/>
  <c r="M118" i="1"/>
  <c r="L119" i="1"/>
  <c r="M119" i="1"/>
  <c r="L120" i="1"/>
  <c r="M120" i="1"/>
  <c r="L121" i="1"/>
  <c r="M121" i="1"/>
  <c r="L122" i="1"/>
  <c r="M122" i="1"/>
  <c r="L123" i="1"/>
  <c r="M123" i="1"/>
  <c r="L124" i="1"/>
  <c r="M124" i="1"/>
  <c r="L125" i="1"/>
  <c r="M125" i="1"/>
  <c r="L126" i="1"/>
  <c r="M126" i="1"/>
  <c r="L127" i="1"/>
  <c r="M127" i="1"/>
  <c r="L128" i="1"/>
  <c r="M128" i="1"/>
  <c r="L129" i="1"/>
  <c r="M129" i="1"/>
  <c r="L109" i="1"/>
  <c r="M109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L82" i="1"/>
  <c r="M82" i="1"/>
  <c r="L83" i="1"/>
  <c r="M83" i="1"/>
  <c r="L84" i="1"/>
  <c r="M84" i="1"/>
  <c r="L85" i="1"/>
  <c r="M85" i="1"/>
  <c r="L86" i="1"/>
  <c r="M86" i="1"/>
  <c r="L87" i="1"/>
  <c r="M87" i="1"/>
  <c r="L88" i="1"/>
  <c r="M88" i="1"/>
  <c r="L89" i="1"/>
  <c r="M89" i="1"/>
  <c r="L90" i="1"/>
  <c r="M90" i="1"/>
  <c r="L91" i="1"/>
  <c r="M91" i="1"/>
  <c r="L92" i="1"/>
  <c r="M92" i="1"/>
  <c r="L93" i="1"/>
  <c r="M93" i="1"/>
  <c r="L94" i="1"/>
  <c r="M94" i="1"/>
  <c r="L95" i="1"/>
  <c r="M95" i="1"/>
  <c r="L96" i="1"/>
  <c r="M96" i="1"/>
  <c r="L97" i="1"/>
  <c r="M97" i="1"/>
  <c r="L98" i="1"/>
  <c r="M98" i="1"/>
  <c r="L99" i="1"/>
  <c r="M99" i="1"/>
  <c r="L100" i="1"/>
  <c r="M100" i="1"/>
  <c r="L101" i="1"/>
  <c r="M101" i="1"/>
  <c r="L102" i="1"/>
  <c r="M102" i="1"/>
  <c r="L103" i="1"/>
  <c r="M103" i="1"/>
  <c r="L104" i="1"/>
  <c r="M104" i="1"/>
  <c r="L105" i="1"/>
  <c r="M105" i="1"/>
  <c r="L106" i="1"/>
  <c r="M106" i="1"/>
  <c r="L107" i="1"/>
  <c r="M107" i="1"/>
  <c r="L108" i="1"/>
  <c r="M108" i="1"/>
  <c r="L73" i="1"/>
  <c r="M73" i="1"/>
  <c r="L74" i="1"/>
  <c r="M74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64" i="1"/>
  <c r="M64" i="1"/>
  <c r="H3" i="2" s="1"/>
  <c r="L63" i="1"/>
  <c r="M63" i="1"/>
  <c r="H24" i="2" s="1"/>
  <c r="L58" i="1"/>
  <c r="M58" i="1"/>
  <c r="L59" i="1"/>
  <c r="M59" i="1"/>
  <c r="L60" i="1"/>
  <c r="M60" i="1"/>
  <c r="L61" i="1"/>
  <c r="M61" i="1"/>
  <c r="L62" i="1"/>
  <c r="M62" i="1"/>
  <c r="L56" i="1"/>
  <c r="M56" i="1"/>
  <c r="L57" i="1"/>
  <c r="M57" i="1"/>
  <c r="L52" i="1"/>
  <c r="M52" i="1"/>
  <c r="L53" i="1"/>
  <c r="M53" i="1"/>
  <c r="L54" i="1"/>
  <c r="M54" i="1"/>
  <c r="L55" i="1"/>
  <c r="M55" i="1"/>
  <c r="L30" i="1"/>
  <c r="M30" i="1"/>
  <c r="L31" i="1"/>
  <c r="M31" i="1"/>
  <c r="L32" i="1"/>
  <c r="M32" i="1"/>
  <c r="L33" i="1"/>
  <c r="M33" i="1"/>
  <c r="L35" i="1"/>
  <c r="M35" i="1"/>
  <c r="L36" i="1"/>
  <c r="M36" i="1"/>
  <c r="L38" i="1"/>
  <c r="M38" i="1"/>
  <c r="L39" i="1"/>
  <c r="M39" i="1"/>
  <c r="L41" i="1"/>
  <c r="M41" i="1"/>
  <c r="L43" i="1"/>
  <c r="M43" i="1"/>
  <c r="L44" i="1"/>
  <c r="M44" i="1"/>
  <c r="L46" i="1"/>
  <c r="M46" i="1"/>
  <c r="L48" i="1"/>
  <c r="M48" i="1"/>
  <c r="L49" i="1"/>
  <c r="M49" i="1"/>
  <c r="L50" i="1"/>
  <c r="M50" i="1"/>
  <c r="L51" i="1"/>
  <c r="M51" i="1"/>
  <c r="L3" i="1"/>
  <c r="M3" i="1"/>
  <c r="H21" i="2" s="1"/>
  <c r="L4" i="1"/>
  <c r="M4" i="1"/>
  <c r="L5" i="1"/>
  <c r="M5" i="1"/>
  <c r="L6" i="1"/>
  <c r="M6" i="1"/>
  <c r="L7" i="1"/>
  <c r="M7" i="1"/>
  <c r="L8" i="1"/>
  <c r="M8" i="1"/>
  <c r="L10" i="1"/>
  <c r="M10" i="1"/>
  <c r="L11" i="1"/>
  <c r="M11" i="1"/>
  <c r="L12" i="1"/>
  <c r="M12" i="1"/>
  <c r="L14" i="1"/>
  <c r="M14" i="1"/>
  <c r="L17" i="1"/>
  <c r="M17" i="1"/>
  <c r="L18" i="1"/>
  <c r="M18" i="1"/>
  <c r="L19" i="1"/>
  <c r="M19" i="1"/>
  <c r="L21" i="1"/>
  <c r="M21" i="1"/>
  <c r="L22" i="1"/>
  <c r="M22" i="1"/>
  <c r="L24" i="1"/>
  <c r="M24" i="1"/>
  <c r="L25" i="1"/>
  <c r="M25" i="1"/>
  <c r="L26" i="1"/>
  <c r="M26" i="1"/>
  <c r="L27" i="1"/>
  <c r="M27" i="1"/>
  <c r="L28" i="1"/>
  <c r="M28" i="1"/>
  <c r="L29" i="1"/>
  <c r="M29" i="1"/>
  <c r="M2" i="1"/>
  <c r="L2" i="1"/>
  <c r="H23" i="2" l="1"/>
  <c r="H20" i="2"/>
  <c r="H6" i="2"/>
  <c r="H9" i="2"/>
  <c r="H4" i="2"/>
  <c r="H7" i="2"/>
  <c r="H5" i="2"/>
  <c r="H11" i="2"/>
  <c r="H8" i="2"/>
  <c r="H27" i="2" l="1"/>
  <c r="H17" i="2"/>
  <c r="I17" i="2" s="1"/>
</calcChain>
</file>

<file path=xl/comments1.xml><?xml version="1.0" encoding="utf-8"?>
<comments xmlns="http://schemas.openxmlformats.org/spreadsheetml/2006/main">
  <authors>
    <author>CIRO SANCHES LOPES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 xml:space="preserve">LEGENDAS SIGLAS: </t>
        </r>
        <r>
          <rPr>
            <sz val="9"/>
            <color indexed="81"/>
            <rFont val="Tahoma"/>
            <family val="2"/>
          </rPr>
          <t xml:space="preserve">
DL - Dispensa de Licitação
PE-SRP - Pregão Eletrônico Sistema Registro de Preços
PE-CI - Pregão Eletrônico Compra Imediata
IN - Inexigibilidade de Licitação</t>
        </r>
      </text>
    </comment>
  </commentList>
</comments>
</file>

<file path=xl/sharedStrings.xml><?xml version="1.0" encoding="utf-8"?>
<sst xmlns="http://schemas.openxmlformats.org/spreadsheetml/2006/main" count="5309" uniqueCount="1192">
  <si>
    <t>Un.</t>
  </si>
  <si>
    <t xml:space="preserve">Serviço de Ajuste e Montagem de Peças e Produtos, sendo os seguintes serviços: 01) Recuperação da estrutura de 02(dois) Viveiros com retirada da tela antiga e reposição da tela e tirantes de aço; 02) Recuperação da estrutura de 01 (uma) Estufa Agrícola com retirada e reposição de novo filme de polietileno; 03) Recuperação da estrutura da 01 (uma) Casa de Vegetação sendo retirada e instalação de novo filme de polietileno. </t>
  </si>
  <si>
    <t>Nº PED</t>
  </si>
  <si>
    <t>SOLICITANTE</t>
  </si>
  <si>
    <t>MODALIDADE</t>
  </si>
  <si>
    <t>ELEMENTO DESPESA</t>
  </si>
  <si>
    <t>CÓD. COMPRASNET</t>
  </si>
  <si>
    <t>QUANT. MÍNIMA</t>
  </si>
  <si>
    <t>QUANT. MÁXIMA</t>
  </si>
  <si>
    <t>UNID.</t>
  </si>
  <si>
    <t>DESCRIÇÃO</t>
  </si>
  <si>
    <t>VLR. UNIT.</t>
  </si>
  <si>
    <t>VLR. TOTAL QUANT. MÍNIMA</t>
  </si>
  <si>
    <t>VLR. TOTAL QUANT. MÁXIMA</t>
  </si>
  <si>
    <t>PREGÃO</t>
  </si>
  <si>
    <t>DATA ABERTURA</t>
  </si>
  <si>
    <t>ITEM PREGÃO</t>
  </si>
  <si>
    <t>DATA HOMOLOG</t>
  </si>
  <si>
    <t>EMPRESA VENCEDORA</t>
  </si>
  <si>
    <t>VALOR UNIT. LICITADO</t>
  </si>
  <si>
    <t>Nº EMPENHO</t>
  </si>
  <si>
    <t>QTDE EMPENHADA</t>
  </si>
  <si>
    <t>VALOR EMP.</t>
  </si>
  <si>
    <t>SITUAÇÃO</t>
  </si>
  <si>
    <t>DATA ENTREGA MERCAD</t>
  </si>
  <si>
    <t>Nº NOTA FISCAL</t>
  </si>
  <si>
    <t>01/2013</t>
  </si>
  <si>
    <t>RENATA PINHO</t>
  </si>
  <si>
    <t>DL</t>
  </si>
  <si>
    <t>Serviço de Assinatura de acesso a banco de dados, boletim/informativo de licitações e contratos pelo período de 01 (um) ano. Campus Itaqui-RS.</t>
  </si>
  <si>
    <t>02/2013</t>
  </si>
  <si>
    <t>CIRO LOPES</t>
  </si>
  <si>
    <t>03/2013</t>
  </si>
  <si>
    <t>LUIS JUNIOR</t>
  </si>
  <si>
    <t>PE-SRP</t>
  </si>
  <si>
    <t>Saco</t>
  </si>
  <si>
    <t>Cimento Portland, material pozolânico, tipo CP-IV 32, conforme descrição em Anexo.</t>
  </si>
  <si>
    <t>m³</t>
  </si>
  <si>
    <t>Pedra britada, conforme descrição em Anexo.</t>
  </si>
  <si>
    <t>Areia, conforme descrição em Anexo.</t>
  </si>
  <si>
    <t>Aditivo líquido para argamassa e reboco (substituto do cal) , conforme descrição em Anexo.</t>
  </si>
  <si>
    <t>Galão</t>
  </si>
  <si>
    <t>Tinta esmalte sintético na cor bege, galão de 3600 ml, conforme descrição em Anexo.</t>
  </si>
  <si>
    <t>Tinta esmalte sintético na cor cinza claro, galão de 3600 ml, conforme descrição em Anexo.</t>
  </si>
  <si>
    <t>Tinta esmalte sintético na cor marrom, galão de 3600 ml, conforme descrição em Anexo.</t>
  </si>
  <si>
    <t>Lata</t>
  </si>
  <si>
    <t>Solvente para tinta, tipo aguarrás, lata de 1 litro, conforme descrição em Anexo.</t>
  </si>
  <si>
    <t>Balde</t>
  </si>
  <si>
    <t>Tinta acrílica fosca, cor branca, balde de 18 litros, conforme descrição em Anexo.</t>
  </si>
  <si>
    <t>Unid.</t>
  </si>
  <si>
    <t>Broxa para pintura formato da base retangular, tamanho grande, conforme descrição em Anexo.</t>
  </si>
  <si>
    <t>Pincel de pintura predial bitola 1” (uma polegada) , conforme descrição em Anexo.</t>
  </si>
  <si>
    <t>Pincel de pintura predial bitola 2” (duas polegadas) , conforme descrição em Anexo.</t>
  </si>
  <si>
    <t>Rolo de espuma para pintura predial largura 5 cm, conforme descrição em Anexo.</t>
  </si>
  <si>
    <t>Rolo de espuma para pintura predial largura 15 cm, conforme descrição em Anexo.</t>
  </si>
  <si>
    <t>Rolo de lã de carneiro para pintura predial largura 9 cm, conforme descrição em Anexo.</t>
  </si>
  <si>
    <t>Lixa para massa, tipo grão 80, conforme descrição em Anexo.</t>
  </si>
  <si>
    <t>Lixa para massa, tipo grão 120, conforme descrição em Anexo.</t>
  </si>
  <si>
    <t>Lixa para massa, tipo grão 180, conforme descrição em Anexo.</t>
  </si>
  <si>
    <t>Argamassa colante industrializada, flexível, tipo AC II, conforme descrição em Anexo.</t>
  </si>
  <si>
    <t>Argamassa pronta para reboco industrializada, conforme descrição em Anexo.</t>
  </si>
  <si>
    <t>Dispenser para papel higiênico, conforme descrição em Anexo.</t>
  </si>
  <si>
    <t>04/2013</t>
  </si>
  <si>
    <t>Rolo</t>
  </si>
  <si>
    <t>Caixa</t>
  </si>
  <si>
    <t>05/2013</t>
  </si>
  <si>
    <t>RODRIGO PINHEIRO</t>
  </si>
  <si>
    <t>TBO</t>
  </si>
  <si>
    <t>UN</t>
  </si>
  <si>
    <t>GL</t>
  </si>
  <si>
    <t>06/2013</t>
  </si>
  <si>
    <t>07/2013</t>
  </si>
  <si>
    <t>Fardo</t>
  </si>
  <si>
    <t>08/2013</t>
  </si>
  <si>
    <t>Mês</t>
  </si>
  <si>
    <t>Valor por estimativa do fornecimento de energia elétrica para os meses de Abril/2013 a Março/2014 para o campus Itaqui. Aumento de demanda contratada.</t>
  </si>
  <si>
    <t>09/2013</t>
  </si>
  <si>
    <t>CRISTIANO JESSE</t>
  </si>
  <si>
    <t>10/2013</t>
  </si>
  <si>
    <t>Teste</t>
  </si>
  <si>
    <t>Frasco</t>
  </si>
  <si>
    <t>11/2013</t>
  </si>
  <si>
    <t>Km</t>
  </si>
  <si>
    <t>12/2013</t>
  </si>
  <si>
    <t>LETÍCIA GONÇALVES</t>
  </si>
  <si>
    <t>KG</t>
  </si>
  <si>
    <t>L</t>
  </si>
  <si>
    <t>G</t>
  </si>
  <si>
    <t>13/2013</t>
  </si>
  <si>
    <t>14/2013</t>
  </si>
  <si>
    <t>ANGELITA LEITÃO</t>
  </si>
  <si>
    <t>FR</t>
  </si>
  <si>
    <t>15/2013</t>
  </si>
  <si>
    <t>TIAGO KAMINSKI</t>
  </si>
  <si>
    <t>16/2013</t>
  </si>
  <si>
    <t>ADRIANA BRESOLIN</t>
  </si>
  <si>
    <t>MG</t>
  </si>
  <si>
    <t>17/2013</t>
  </si>
  <si>
    <t>18/2013</t>
  </si>
  <si>
    <t>ROBERTO FELICE</t>
  </si>
  <si>
    <t>19/2013</t>
  </si>
  <si>
    <t>PAULA RIBEIRO</t>
  </si>
  <si>
    <t>20/2013</t>
  </si>
  <si>
    <t>PAULA COSTA</t>
  </si>
  <si>
    <t>21/2013</t>
  </si>
  <si>
    <t>MIRIANE AZEVEDO</t>
  </si>
  <si>
    <t>22/2013</t>
  </si>
  <si>
    <t>PCTE.</t>
  </si>
  <si>
    <t>23/2013</t>
  </si>
  <si>
    <t>BR</t>
  </si>
  <si>
    <t>PCT</t>
  </si>
  <si>
    <t>RO</t>
  </si>
  <si>
    <t>FD</t>
  </si>
  <si>
    <t>Prancheta portátil, conforme descrição em Anexo.</t>
  </si>
  <si>
    <t>Grampeador, conforme descrição em Anexo.</t>
  </si>
  <si>
    <t>Arquivo escritório, tipo Pasta Suspensa, conforme descrição em Anexo.</t>
  </si>
  <si>
    <t>Arquivo escritório, tipo Caixa Arquivo-Morto, conforme descrição em Anexo.</t>
  </si>
  <si>
    <t>Pasta arquivo, material papelão revestido de PVC, tipo catálogo, conforme descrição em Anexo.</t>
  </si>
  <si>
    <t>Régua comum, material acrílico transparente, comprimento 30 cm, conforme descrição em Anexo.</t>
  </si>
  <si>
    <t>Régua comum, material acrílico transparente, comprimento 50 cm, conforme descrição em Anexo.</t>
  </si>
  <si>
    <t>Tesoura, conforme descrição em Anexo.</t>
  </si>
  <si>
    <t>Lâmina Estilete, corpo em plástico reforçado, conforme descrição em Anexo.</t>
  </si>
  <si>
    <t>Barbante algodão, conforme descrição em Anexo.</t>
  </si>
  <si>
    <t>Fita adesiva, material crepe, conforme descrição em Anexo.</t>
  </si>
  <si>
    <t>Fita adesiva, material polipropileno, conforme descrição em Anexo.</t>
  </si>
  <si>
    <t>Etiqueta adesiva, conforme descrição em Anexo.</t>
  </si>
  <si>
    <t>Caneta permanente, conforme descrição em Anexo.</t>
  </si>
  <si>
    <t>Tubo pvc soldável, conforme descrição em Anexo.</t>
  </si>
  <si>
    <t>Tubo pvc roscável, conforme descrição em Anexo.</t>
  </si>
  <si>
    <t>Ripamento para telhado, conforme descrição em Anexo.</t>
  </si>
  <si>
    <t>Tinta esmalte sintético na cor branca, galão de 3600 ml, conforme descrição em Anexo.</t>
  </si>
  <si>
    <t>Bateria automotiva, conforme descrição em Anexo.</t>
  </si>
  <si>
    <t>Saco de Papel Kraft, capacidade 1 kg, conforme descrição em Anexo.</t>
  </si>
  <si>
    <t>Saco de Papel Kraft, capacidade 5 kg, conforme descrição em Anexo.</t>
  </si>
  <si>
    <t>Saco de Papel Kraft, capacidade 10 kg, conforme descrição em Anexo.</t>
  </si>
  <si>
    <t>Ração camundongo, conforme descrição em Anexo.</t>
  </si>
  <si>
    <t>Reagente para diagnóstico clínico, tipo conjunto completo para automação, tipo de análise quantitativo de interleucina 1 beta, conforme descrição em Anexo.</t>
  </si>
  <si>
    <t>Reagente para diagnóstico clínico, tipo conjunto completo para automação, tipo de análise quantitativo de interleucina 6, conforme descrição em Anexo.</t>
  </si>
  <si>
    <t>Reagente para diagnóstico clínico, tipo conjunto completo para automação, tipo de análise quantitativo de cortisol total, conforme descrição em Anexo.</t>
  </si>
  <si>
    <t>Reagente para diagnóstico clínico, tipo conjunto completo para automação, tipo de análise quantitativo de testosterona, conforme descrição em Anexo.</t>
  </si>
  <si>
    <t>Reagente para diagnóstico clínico, tipo conjunto completo para automação, tipo de análise quantitativo de fator de necrose tumoral alfa, conforme descrição em Anexo.</t>
  </si>
  <si>
    <t>Reagente para diagnóstico clínico, tipo conjunto completo para automação, tipo de análise quantitativo de adenosina deaminase, conforme descrição em Anexo.</t>
  </si>
  <si>
    <t>Beta-nicotinamida adenina dinucleotídeo, conforme descrição em Anexo.</t>
  </si>
  <si>
    <t>Transporte Rodoviário pessoal por coletivos, para viagens Interestaduais, conforme descrição em Anexo.</t>
  </si>
  <si>
    <t>Transporte Rodoviário pessoal por coletivos, para viagens Internacionais, conforme descrição em Anexo.</t>
  </si>
  <si>
    <t>Álcool propílico, conforme descrição em Anexo.</t>
  </si>
  <si>
    <t>Álcool etílico, conforme descrição em Anexo.</t>
  </si>
  <si>
    <t>Glicose, conforme descrição em Anexo.</t>
  </si>
  <si>
    <t>Hidróxido de amônio, conforme descrição em Anexo.</t>
  </si>
  <si>
    <t>Molibdato de sódio, conforme descrição em Anexo.</t>
  </si>
  <si>
    <t>Negro de eriocromo t, conforme descrição em Anexo.</t>
  </si>
  <si>
    <t>Suplemento para meio de cultura, conforme descrição em Anexo.</t>
  </si>
  <si>
    <t>Éter di-isopropílico, conforme descrição em Anexo.</t>
  </si>
  <si>
    <t>Éter dietílico, conforme descrição em Anexo.</t>
  </si>
  <si>
    <t>Tiossulfato de Sódio, conforme descrição em Anexo.</t>
  </si>
  <si>
    <t>Ácido gliberélico, conforme descrição em Anexo.</t>
  </si>
  <si>
    <t>Ácido metafosfórico, conforme descrição em Anexo.</t>
  </si>
  <si>
    <t>Ácido naftaloacético, conforme descrição em Anexo.</t>
  </si>
  <si>
    <t>Dimetilglioxima, conforme descrição em Anexo.</t>
  </si>
  <si>
    <t>Silicato de sódio, conforme descrição em Anexo.</t>
  </si>
  <si>
    <t>Acetona, conforme descrição em Anexo.</t>
  </si>
  <si>
    <t>Ácido ascórbico, conforme descrição em Anexo.</t>
  </si>
  <si>
    <t>Álcool Metílico, conforme descrição em Anexo.</t>
  </si>
  <si>
    <t>Ácido clorídrico, conforme descrição em Anexo.</t>
  </si>
  <si>
    <t>2,2-difenil-1-picrilhidrazil (dpph), conforme descrição em Anexo.</t>
  </si>
  <si>
    <t>Iodeto de potássio, conforme descrição em Anexo.</t>
  </si>
  <si>
    <t>Ácido sulfúrico, conforme descrição em Anexo.</t>
  </si>
  <si>
    <t>Carbonato de potássio, conforme descrição em Anexo.</t>
  </si>
  <si>
    <t>Iodo, conforme descrição em Anexo.</t>
  </si>
  <si>
    <t>Sulfato de cobre II, conforme descrição em Anexo.</t>
  </si>
  <si>
    <t>Acetato de chumbo, conforme descrição em Anexo.</t>
  </si>
  <si>
    <t>Cafeína, conforme descrição em Anexo.</t>
  </si>
  <si>
    <t>Clorofórmio, conforme descrição em Anexo.</t>
  </si>
  <si>
    <t>Ácido fosfórico, conforme descrição em Anexo.</t>
  </si>
  <si>
    <t>Ácido oxálico, conforme descrição em Anexo.</t>
  </si>
  <si>
    <t>Selênio, conforme descrição em Anexo.</t>
  </si>
  <si>
    <t>Corante, conforme descrição em Anexo.</t>
  </si>
  <si>
    <t>Sulfato de potássio, conforme descrição em Anexo.</t>
  </si>
  <si>
    <t>Sílica gel, conforme descrição em Anexo.</t>
  </si>
  <si>
    <t>Álcool amílico (pentílico), conforme descrição Anexo.</t>
  </si>
  <si>
    <t>Acetato de zinco, conforme descrição em Anexo.</t>
  </si>
  <si>
    <t>Fenolftaleína, conforme descrição em Anexo.</t>
  </si>
  <si>
    <t>Diclorofenol, conforme descrição em Anexo.</t>
  </si>
  <si>
    <t>Carbonato de sódio, conforme descrição em Anexo.</t>
  </si>
  <si>
    <t>Cloreto de cálcio, conforme descrição em Anexo.</t>
  </si>
  <si>
    <t>Cloreto de potássio, conforme descrição em Anexo.</t>
  </si>
  <si>
    <t> Tris (hidroximetil) aminometano, conforme descrição em Anexo.</t>
  </si>
  <si>
    <t>Meio de cultura, tipo ágar luria bertani miller, conforme descrição em Anexo.</t>
  </si>
  <si>
    <t>Meio de cultura, tipo caldo lb, conforme descrição em Anexo.</t>
  </si>
  <si>
    <t>Brometo de cetiltrimetilamônio, conforme descrição em Anexo.</t>
  </si>
  <si>
    <t>Agarose, conforme descrição em Anexo.</t>
  </si>
  <si>
    <t>Ácido bórico, conforme descrição em Anexo.</t>
  </si>
  <si>
    <t>Mercaptoetanol, conforme descrição em Anexo.</t>
  </si>
  <si>
    <t>Agarose, aspecto físico pó, tipo de baixo ponto de fusão, conforme descrição em Anexo.</t>
  </si>
  <si>
    <t>Isopropil-beta-d-tiogalactopiranosídio (iptg), conforme descrição em Anexo.</t>
  </si>
  <si>
    <t>Glicerol, conforme descrição em Anexo.</t>
  </si>
  <si>
    <t>Aditivo, nome O-nitrofenil-β-D-galactopiranosídeo (ONPG), conforme descrição em Anexo.</t>
  </si>
  <si>
    <t> d-galactopiranosídeo, conforme descrição em Anexo.</t>
  </si>
  <si>
    <t>Acrilamida (propenamida), conf. descrição em Anexo.</t>
  </si>
  <si>
    <t>Ureia, conforme descrição em Anexo.</t>
  </si>
  <si>
    <t>Enzima, tipo t4 dna ligase, conforme descrição em Anexo.</t>
  </si>
  <si>
    <t>Endonuclease, tipo Hind III, conforme descrição em Anexo.</t>
  </si>
  <si>
    <t>Endonuclease, tipo EcoR I, conforme descrição em Anexo.</t>
  </si>
  <si>
    <t>Endonuclease, tipo Pst I, conforme descrição em Anexo.</t>
  </si>
  <si>
    <t>Aditivo, nome Mse I, conforme descrição em Anexo.</t>
  </si>
  <si>
    <t>Ácido 3,5-dinitrosalicílico, conforme descrição em Anexo.</t>
  </si>
  <si>
    <t>Aditivo, nome trietóxi(metil)silano (mtes), conforme descrição em Anexo.</t>
  </si>
  <si>
    <t>Persulfato de potássio, conforme descrição em Anexo.</t>
  </si>
  <si>
    <t>Ácido gálico, conforme descrição em Anexo.</t>
  </si>
  <si>
    <t>Ác.6-hidrox-2,5,7,8-tetrametilcromano-2carboxílico, conforme descrição em Anexo.</t>
  </si>
  <si>
    <t>Substrato para reação, reagente ABTS, conforme descrição em Anexo.</t>
  </si>
  <si>
    <t>Meio de cultura, tipo Caldo Lauril Sulfato, conforme descrição em Anexo.</t>
  </si>
  <si>
    <t>Meio de cultura Caldo verde bile brilhante 2%, conforme descrição em Anexo.</t>
  </si>
  <si>
    <t>Meio de cultura, tipo Caldo EC, conforme descrição em Anexo.</t>
  </si>
  <si>
    <t>Meio de cultura, tipo ágar emb levine (eosina azul de metileno), conforme descrição em Anexo.</t>
  </si>
  <si>
    <t>Meio de cultura, tipo Ágar Baird Parker, conforme descrição em Anexo.</t>
  </si>
  <si>
    <t>Meio de cultura, tipo caldo tripticaseína de soja, conforme descrição em Anexo.</t>
  </si>
  <si>
    <t>Ácido etilenodiaminotetracético (EDTA) , conforme descrição em Anexo.</t>
  </si>
  <si>
    <t>Sulfato de magnésio anidro, conforme descrição em Anexo.</t>
  </si>
  <si>
    <t>Acetato de sódio anidro, conforme descrição em Anexo.</t>
  </si>
  <si>
    <t>Hexano, conforme descrição em Anexo.</t>
  </si>
  <si>
    <t>Álcool metílico, conforme descrição em Anexo.</t>
  </si>
  <si>
    <t>Acetonitrila, conforme descrição em Anexo.</t>
  </si>
  <si>
    <t>Fósforo, conforme descrição em Anexo.</t>
  </si>
  <si>
    <t>Coador de tecido para café, conforme descrição em Anexo.</t>
  </si>
  <si>
    <t>Sabonete, conforme descrição em Anexo.</t>
  </si>
  <si>
    <t>Detergente, conforme descrição em Anexo.</t>
  </si>
  <si>
    <t>Água sanitária, conforme descrição em Anexo.</t>
  </si>
  <si>
    <t>Sabão barra, conforme descrição em Anexo.</t>
  </si>
  <si>
    <t>Sabonete líquido, conforme descrição em Anexo.</t>
  </si>
  <si>
    <t>Esponja limpeza, conforme descrição em Anexo.</t>
  </si>
  <si>
    <t>Papel higiênico, conforme descrição em Anexo.</t>
  </si>
  <si>
    <t>Pano limpeza, conforme descrição em Anexo.</t>
  </si>
  <si>
    <t>Toalha de papel, conforme descrição em Anexo.</t>
  </si>
  <si>
    <t>Palha aço, conforme descrição em Anexo.</t>
  </si>
  <si>
    <t>Capacho, conforme descrição em Anexo.</t>
  </si>
  <si>
    <t>Cesto lixo, conforme descrição em Anexo.</t>
  </si>
  <si>
    <t>Lixeira, conforme descrição em Anexo.</t>
  </si>
  <si>
    <t>Mangueira jardim, conforme descrição em Anexo.</t>
  </si>
  <si>
    <t>Aplicador de inseticida, conforme descrição em Anexo.</t>
  </si>
  <si>
    <t>Fosfato de sódio, monobásico, monohidratado, conforme descrição em Anexo.</t>
  </si>
  <si>
    <t>Fosfato de sódio, dibásico anidro, conforme descrição em Anexo.</t>
  </si>
  <si>
    <t>ANGELITA LEITÃO (1) MIRIANE (2) PAULA RIBEIRO (2)</t>
  </si>
  <si>
    <t>ANGELITA LEITÃO (1) TIAGO (4)</t>
  </si>
  <si>
    <t>ANGELITA LEITÃO(1)  TIAGO(5)  MIRIANE(20)</t>
  </si>
  <si>
    <t>LETÍCIA GONÇALVES (90) TIAGO (5)</t>
  </si>
  <si>
    <t>LETÍCIA GONÇALVES (2) TIAGO (2)</t>
  </si>
  <si>
    <t>LETÍCIA GONÇALVES (7) ROBERTO (1)</t>
  </si>
  <si>
    <t>LETÍCIA GONÇALVES (5) ROBERTO (2)</t>
  </si>
  <si>
    <t>24/2013</t>
  </si>
  <si>
    <t>CARLOS OELKE</t>
  </si>
  <si>
    <t>Reagente para diagnóstico clínico, tipo análise quantitativa de cálcio, conforme descrição em Anexo.</t>
  </si>
  <si>
    <t>Reagente para diagnóstico clínico, tipo análise quantitativa de albumina, conforme descrição em Anexo.</t>
  </si>
  <si>
    <t>Reagente para diagnóstico clínico, tipo análise quantitativa de proteínas, conforme descrição em Anexo.</t>
  </si>
  <si>
    <t>Reagente para diagnóstico clínico, tipo análise quantitativa de fósforo, conforme descrição em Anexo.</t>
  </si>
  <si>
    <t>25/2013</t>
  </si>
  <si>
    <t>ALEXANDRE RUSSINI</t>
  </si>
  <si>
    <t>Rolamento de aço nº 68 05 0005</t>
  </si>
  <si>
    <t>Rolamento de aço nº 68 05 0003</t>
  </si>
  <si>
    <t>Rolamento de aço nº 68 05 0008</t>
  </si>
  <si>
    <t>Peça/componente roçadeira, tipo faca/navalha ref. 2000006</t>
  </si>
  <si>
    <t>Parafuso ref. nº 2200003</t>
  </si>
  <si>
    <t>Peça/componente roçadeira, tipo Cardam com embreagem ref. nº 2100300</t>
  </si>
  <si>
    <t>26/2013</t>
  </si>
  <si>
    <t>Serviço de Manutenção e Reparo de Implemento agrícola, Roçadeira agrícola para engate no sistema hidráulico de tratores. Sendo troca das peças do sistema do eixo cardan e lâminas de corte.</t>
  </si>
  <si>
    <t>Ñ APLIC</t>
  </si>
  <si>
    <t>N. P. EVENTOS E SERVIÇOS LTDA</t>
  </si>
  <si>
    <t>2013NE800519</t>
  </si>
  <si>
    <t>JOSÉ NY CARIOLATO ME</t>
  </si>
  <si>
    <t>2013NE800455</t>
  </si>
  <si>
    <t>2013NE800472</t>
  </si>
  <si>
    <t>ENTREGUE</t>
  </si>
  <si>
    <r>
      <t>Folha isopor</t>
    </r>
    <r>
      <rPr>
        <sz val="10"/>
        <color theme="1"/>
        <rFont val="Calibri"/>
        <family val="2"/>
        <scheme val="minor"/>
      </rPr>
      <t>, conforme descrição em Anexo.</t>
    </r>
  </si>
  <si>
    <r>
      <t>Fio para cerca elétrica</t>
    </r>
    <r>
      <rPr>
        <sz val="10"/>
        <color theme="1"/>
        <rFont val="Calibri"/>
        <family val="2"/>
        <scheme val="minor"/>
      </rPr>
      <t>, conforme descrição em Anexo.</t>
    </r>
  </si>
  <si>
    <r>
      <t xml:space="preserve">Vaso de planta, vaso plástico para planta, cor branco, número 4,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</si>
  <si>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Vaso de planta, vaso plástico para planta, cor branco, número 5, </t>
    </r>
    <r>
      <rPr>
        <sz val="10"/>
        <color rgb="FF000000"/>
        <rFont val="Calibri"/>
        <family val="2"/>
        <scheme val="minor"/>
      </rPr>
      <t>conforme descrição em Anexo.</t>
    </r>
  </si>
  <si>
    <r>
      <t>Biftalato de potássio</t>
    </r>
    <r>
      <rPr>
        <sz val="10"/>
        <color theme="1"/>
        <rFont val="Calibri"/>
        <family val="2"/>
        <scheme val="minor"/>
      </rPr>
      <t>, conforme descrição em Anexo.</t>
    </r>
  </si>
  <si>
    <r>
      <t>Ácido nicotínico</t>
    </r>
    <r>
      <rPr>
        <sz val="10"/>
        <color theme="1"/>
        <rFont val="Calibri"/>
        <family val="2"/>
        <scheme val="minor"/>
      </rPr>
      <t>, conforme descrição em Anexo.</t>
    </r>
  </si>
  <si>
    <r>
      <t>Cloreto de cobalto ii</t>
    </r>
    <r>
      <rPr>
        <sz val="10"/>
        <color theme="1"/>
        <rFont val="Calibri"/>
        <family val="2"/>
        <scheme val="minor"/>
      </rPr>
      <t>, conforme descrição em Anexo.</t>
    </r>
  </si>
  <si>
    <r>
      <t>Dimetilsulfóxido (dmso)</t>
    </r>
    <r>
      <rPr>
        <sz val="10"/>
        <color theme="1"/>
        <rFont val="Calibri"/>
        <family val="2"/>
        <scheme val="minor"/>
      </rPr>
      <t>, conforme descrição em Anexo.</t>
    </r>
  </si>
  <si>
    <r>
      <t>Éter de petróleo</t>
    </r>
    <r>
      <rPr>
        <sz val="10"/>
        <color theme="1"/>
        <rFont val="Calibri"/>
        <family val="2"/>
        <scheme val="minor"/>
      </rPr>
      <t>, conforme descrição em Anexo.</t>
    </r>
  </si>
  <si>
    <r>
      <t>Sulfato de prata</t>
    </r>
    <r>
      <rPr>
        <sz val="10"/>
        <color theme="1"/>
        <rFont val="Calibri"/>
        <family val="2"/>
        <scheme val="minor"/>
      </rPr>
      <t>, conforme descrição em Anexo.</t>
    </r>
  </si>
  <si>
    <r>
      <t>Sulfato de sódio</t>
    </r>
    <r>
      <rPr>
        <sz val="10"/>
        <color theme="1"/>
        <rFont val="Calibri"/>
        <family val="2"/>
        <scheme val="minor"/>
      </rPr>
      <t>, conforme descrição em Anexo.</t>
    </r>
  </si>
  <si>
    <r>
      <t>Tartarato de sódio e potássio</t>
    </r>
    <r>
      <rPr>
        <sz val="10"/>
        <color theme="1"/>
        <rFont val="Calibri"/>
        <family val="2"/>
        <scheme val="minor"/>
      </rPr>
      <t>, conf. descrição Anexo.</t>
    </r>
  </si>
  <si>
    <r>
      <t>Hipoclorito de Sódio diluído</t>
    </r>
    <r>
      <rPr>
        <sz val="10"/>
        <color theme="1"/>
        <rFont val="Calibri"/>
        <family val="2"/>
        <scheme val="minor"/>
      </rPr>
      <t>, conf. descrição em Anexo.</t>
    </r>
  </si>
  <si>
    <r>
      <t>Acetato de sódio</t>
    </r>
    <r>
      <rPr>
        <sz val="10"/>
        <color theme="1"/>
        <rFont val="Calibri"/>
        <family val="2"/>
        <scheme val="minor"/>
      </rPr>
      <t>, conforme descrição em Anexo.</t>
    </r>
  </si>
  <si>
    <r>
      <t>Ácido bórico</t>
    </r>
    <r>
      <rPr>
        <sz val="10"/>
        <color theme="1"/>
        <rFont val="Calibri"/>
        <family val="2"/>
        <scheme val="minor"/>
      </rPr>
      <t>, conforme descrição em Anexo.</t>
    </r>
  </si>
  <si>
    <r>
      <t>Álcool butílico</t>
    </r>
    <r>
      <rPr>
        <sz val="10"/>
        <color theme="1"/>
        <rFont val="Calibri"/>
        <family val="2"/>
        <scheme val="minor"/>
      </rPr>
      <t>, conforme descrição em Anexo.</t>
    </r>
  </si>
  <si>
    <r>
      <t>Tioacetamida (taa)</t>
    </r>
    <r>
      <rPr>
        <sz val="10"/>
        <color theme="1"/>
        <rFont val="Calibri"/>
        <family val="2"/>
        <scheme val="minor"/>
      </rPr>
      <t xml:space="preserve"> , conforme descrição em Anexo.</t>
    </r>
  </si>
  <si>
    <r>
      <t>Meio de cultura</t>
    </r>
    <r>
      <rPr>
        <sz val="10"/>
        <color theme="1"/>
        <rFont val="Calibri"/>
        <family val="2"/>
        <scheme val="minor"/>
      </rPr>
      <t>, caldo lactose, conforme descrição em Anexo.</t>
    </r>
  </si>
  <si>
    <r>
      <t>Nitrato de chumbo</t>
    </r>
    <r>
      <rPr>
        <sz val="10"/>
        <color theme="1"/>
        <rFont val="Calibri"/>
        <family val="2"/>
        <scheme val="minor"/>
      </rPr>
      <t>, conforme descrição em Anexo.</t>
    </r>
  </si>
  <si>
    <r>
      <t>Óxido de zinco</t>
    </r>
    <r>
      <rPr>
        <sz val="10"/>
        <color theme="1"/>
        <rFont val="Calibri"/>
        <family val="2"/>
        <scheme val="minor"/>
      </rPr>
      <t>, conforme descrição em Anexo.</t>
    </r>
  </si>
  <si>
    <r>
      <t>Ácido lático</t>
    </r>
    <r>
      <rPr>
        <sz val="10"/>
        <color theme="1"/>
        <rFont val="Calibri"/>
        <family val="2"/>
        <scheme val="minor"/>
      </rPr>
      <t>, conforme descrição em Anexo.</t>
    </r>
  </si>
  <si>
    <r>
      <t>Ácido Nítrico</t>
    </r>
    <r>
      <rPr>
        <sz val="10"/>
        <color theme="1"/>
        <rFont val="Calibri"/>
        <family val="2"/>
        <scheme val="minor"/>
      </rPr>
      <t>, conforme descrição em Anexo.</t>
    </r>
  </si>
  <si>
    <r>
      <t>Ácido tânico</t>
    </r>
    <r>
      <rPr>
        <sz val="10"/>
        <color theme="1"/>
        <rFont val="Calibri"/>
        <family val="2"/>
        <scheme val="minor"/>
      </rPr>
      <t>, conforme descrição em Anexo.</t>
    </r>
  </si>
  <si>
    <r>
      <t>Hidróxido de sódio</t>
    </r>
    <r>
      <rPr>
        <sz val="10"/>
        <color theme="1"/>
        <rFont val="Calibri"/>
        <family val="2"/>
        <scheme val="minor"/>
      </rPr>
      <t>, conforme descrição em Anexo.</t>
    </r>
  </si>
  <si>
    <r>
      <t>Glicina</t>
    </r>
    <r>
      <rPr>
        <sz val="10"/>
        <color theme="1"/>
        <rFont val="Calibri"/>
        <family val="2"/>
        <scheme val="minor"/>
      </rPr>
      <t>, conforme descrição em Anexo.</t>
    </r>
  </si>
  <si>
    <r>
      <t>Trietanolamina</t>
    </r>
    <r>
      <rPr>
        <sz val="10"/>
        <color theme="1"/>
        <rFont val="Calibri"/>
        <family val="2"/>
        <scheme val="minor"/>
      </rPr>
      <t>, conforme descrição em Anexo.</t>
    </r>
  </si>
  <si>
    <r>
      <t>Ácido molíbdico</t>
    </r>
    <r>
      <rPr>
        <sz val="10"/>
        <color theme="1"/>
        <rFont val="Calibri"/>
        <family val="2"/>
        <scheme val="minor"/>
      </rPr>
      <t>, conforme descrição em Anexo.</t>
    </r>
  </si>
  <si>
    <r>
      <t>Solução tampão</t>
    </r>
    <r>
      <rPr>
        <sz val="10"/>
        <color theme="1"/>
        <rFont val="Calibri"/>
        <family val="2"/>
        <scheme val="minor"/>
      </rPr>
      <t>, leitura ph 4, conforme descrição em Anexo.</t>
    </r>
  </si>
  <si>
    <r>
      <t>Solução tampão</t>
    </r>
    <r>
      <rPr>
        <sz val="10"/>
        <color theme="1"/>
        <rFont val="Calibri"/>
        <family val="2"/>
        <scheme val="minor"/>
      </rPr>
      <t>, leitura ph 7, conforme descrição em Anexo.</t>
    </r>
  </si>
  <si>
    <r>
      <t>Solução tampão</t>
    </r>
    <r>
      <rPr>
        <sz val="10"/>
        <color theme="1"/>
        <rFont val="Calibri"/>
        <family val="2"/>
        <scheme val="minor"/>
      </rPr>
      <t>, leitura ph 10, conforme descrição em Anexo.</t>
    </r>
  </si>
  <si>
    <r>
      <t>Ácido Perclórico</t>
    </r>
    <r>
      <rPr>
        <sz val="10"/>
        <color theme="1"/>
        <rFont val="Calibri"/>
        <family val="2"/>
        <scheme val="minor"/>
      </rPr>
      <t>, conforme descrição em Anexo.</t>
    </r>
  </si>
  <si>
    <r>
      <t>Hidróxido de Alumínio</t>
    </r>
    <r>
      <rPr>
        <sz val="10"/>
        <color theme="1"/>
        <rFont val="Calibri"/>
        <family val="2"/>
        <scheme val="minor"/>
      </rPr>
      <t>, conforme descrição em Anexo.</t>
    </r>
  </si>
  <si>
    <r>
      <t>Ácido salicílico</t>
    </r>
    <r>
      <rPr>
        <sz val="10"/>
        <color theme="1"/>
        <rFont val="Calibri"/>
        <family val="2"/>
        <scheme val="minor"/>
      </rPr>
      <t>, conforme descrição em Anexo.</t>
    </r>
  </si>
  <si>
    <r>
      <t>Meio de cultura</t>
    </r>
    <r>
      <rPr>
        <sz val="10"/>
        <color theme="1"/>
        <rFont val="Calibri"/>
        <family val="2"/>
        <scheme val="minor"/>
      </rPr>
      <t>, ágar macconkey ,conforme descrição em Anexo.</t>
    </r>
  </si>
  <si>
    <r>
      <t>Hidróxido de potássio</t>
    </r>
    <r>
      <rPr>
        <sz val="10"/>
        <color theme="1"/>
        <rFont val="Calibri"/>
        <family val="2"/>
        <scheme val="minor"/>
      </rPr>
      <t>, conforme descrição em Anexo.</t>
    </r>
  </si>
  <si>
    <r>
      <t>Sulfato de magnésio</t>
    </r>
    <r>
      <rPr>
        <sz val="10"/>
        <color theme="1"/>
        <rFont val="Calibri"/>
        <family val="2"/>
        <scheme val="minor"/>
      </rPr>
      <t>, heptahidratado, conforme descrição em Anexo.</t>
    </r>
  </si>
  <si>
    <r>
      <t>Sulfato de ferro II</t>
    </r>
    <r>
      <rPr>
        <sz val="10"/>
        <color theme="1"/>
        <rFont val="Calibri"/>
        <family val="2"/>
        <scheme val="minor"/>
      </rPr>
      <t>, conforme descrição em Anexo.</t>
    </r>
  </si>
  <si>
    <r>
      <t>Corante</t>
    </r>
    <r>
      <rPr>
        <sz val="10"/>
        <color rgb="FF000000"/>
        <rFont val="Calibri"/>
        <family val="2"/>
        <scheme val="minor"/>
      </rPr>
      <t>, conforme descrição em Anexo.</t>
    </r>
  </si>
  <si>
    <r>
      <t xml:space="preserve">Aditivo, nome HEPES,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</si>
  <si>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Aditivo, nome Sulfato Dodecil de Sódio,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</si>
  <si>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Enzima, tipo Dnase I,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</si>
  <si>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Aditivo, nome dNTP Mix,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</si>
  <si>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Enzima, tipo taq dna polimerase,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</si>
  <si>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Aditivo, nome Rox - Reference Dye (Referência passiva),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</si>
  <si>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Enzima, tipo ribonuclease a,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</si>
  <si>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Oligonucleotídeos, </t>
    </r>
    <r>
      <rPr>
        <sz val="10"/>
        <color theme="1"/>
        <rFont val="Calibri"/>
        <family val="2"/>
        <scheme val="minor"/>
      </rPr>
      <t>conforme descrição em Anexo.</t>
    </r>
  </si>
  <si>
    <r>
      <t>Garrafa térmica</t>
    </r>
    <r>
      <rPr>
        <sz val="10"/>
        <color theme="1"/>
        <rFont val="Calibri"/>
        <family val="2"/>
        <scheme val="minor"/>
      </rPr>
      <t>, conforme descrição em Anexo.</t>
    </r>
  </si>
  <si>
    <t>PEDIDO ANULADO</t>
  </si>
  <si>
    <t>S/Nº</t>
  </si>
  <si>
    <t>BIBLIOTECA</t>
  </si>
  <si>
    <t>Estante, material chapa aço, tipo dupla face, profundidade 58 cm, altura 200 cm, largura 100 cm.</t>
  </si>
  <si>
    <t>06-2012</t>
  </si>
  <si>
    <t>WTEC MÓVEIS E EQUIP. TÉCNICOS LTDA</t>
  </si>
  <si>
    <t>2013NE800452</t>
  </si>
  <si>
    <t>Chapa aço, material aço, comprimento 2.000 cm, largura 58 cm, lateral de fechamento de estante de aço.</t>
  </si>
  <si>
    <t>Mesa em L com painéis frontais para estação de trabalho. Medidas = L 1600mm; L 1200mm; P 650mm; A 750mm, tampo confeccionado em madeira MDF com 25 mm de espessura, cor casca de ovo.</t>
  </si>
  <si>
    <t>21-2012</t>
  </si>
  <si>
    <t>BENTO OFFICE IND. MOVEIS LTDA.</t>
  </si>
  <si>
    <t>2013NE800462</t>
  </si>
  <si>
    <t>Mesa de reunião redonda 120 cm diâmetro. Altura 75 cm.</t>
  </si>
  <si>
    <t>OFFICE SHOP IND. E COM. MOVEIS</t>
  </si>
  <si>
    <t>2013NE800463</t>
  </si>
  <si>
    <t xml:space="preserve">Descanso para os pés. Dimensões mínimas: 180 x 280 x 510 mm. </t>
  </si>
  <si>
    <t>REAL IND. E COM. LTDA - ME</t>
  </si>
  <si>
    <t>2013NE800465</t>
  </si>
  <si>
    <t>Gaveteiro volante com gavetas e rodízios.</t>
  </si>
  <si>
    <t>UNIVERSO DOS MÓVEIS LTDA - ME</t>
  </si>
  <si>
    <t>2013NE800467</t>
  </si>
  <si>
    <t>Quadro de avisos com moldura em alumínio 15 mm cor bege. Dimensões 1,20 x 0,90 m.</t>
  </si>
  <si>
    <t>2013NE800468</t>
  </si>
  <si>
    <t>27/2013</t>
  </si>
  <si>
    <t>JG</t>
  </si>
  <si>
    <t>28/2013</t>
  </si>
  <si>
    <t>Par</t>
  </si>
  <si>
    <t>29/2013</t>
  </si>
  <si>
    <t>ADRIANE FEIJÓ</t>
  </si>
  <si>
    <t>EMB</t>
  </si>
  <si>
    <t>30/2013</t>
  </si>
  <si>
    <t>TON</t>
  </si>
  <si>
    <t>SC</t>
  </si>
  <si>
    <t>31/2013</t>
  </si>
  <si>
    <t>32/2013</t>
  </si>
  <si>
    <t>33/2013</t>
  </si>
  <si>
    <t>34/2013</t>
  </si>
  <si>
    <t>35/2013</t>
  </si>
  <si>
    <t>JEFFERSON DAMASIO</t>
  </si>
  <si>
    <t>36/2013</t>
  </si>
  <si>
    <t>CAIXAS</t>
  </si>
  <si>
    <t>CX</t>
  </si>
  <si>
    <t>37/2013</t>
  </si>
  <si>
    <t>38/2013</t>
  </si>
  <si>
    <t>39/2013</t>
  </si>
  <si>
    <t>Evento</t>
  </si>
  <si>
    <t>Curso de capacitação em “Como falar em público” na Esaf de Porto Alegre/RS com carga horária de 16 h no período de 13 a 14 de maio de 2013 para o servidor Márcio Luciano dos Santos Campos.</t>
  </si>
  <si>
    <t>ESCOLA DE ADMINISTRAÇÃO FAZENDÁRIA</t>
  </si>
  <si>
    <t>2013NE800571</t>
  </si>
  <si>
    <t>17.0308/2013</t>
  </si>
  <si>
    <t>40/2013</t>
  </si>
  <si>
    <t>Locação de salão para realização de solenidade de Colação de Grau da 2ª turma do Curso de Agronomia do campus Itaqui no dia 24/03/2012.</t>
  </si>
  <si>
    <r>
      <t>Desempenadeira</t>
    </r>
    <r>
      <rPr>
        <sz val="10"/>
        <color theme="1"/>
        <rFont val="Calibri"/>
        <family val="2"/>
        <scheme val="minor"/>
      </rPr>
      <t>, conforme descrição em Anexo.</t>
    </r>
  </si>
  <si>
    <r>
      <t>Desempenadeira com espuma</t>
    </r>
    <r>
      <rPr>
        <sz val="10"/>
        <color theme="1"/>
        <rFont val="Calibri"/>
        <family val="2"/>
        <scheme val="minor"/>
      </rPr>
      <t>, conforme descrição em Anexo.</t>
    </r>
  </si>
  <si>
    <r>
      <t>Espátula metálica</t>
    </r>
    <r>
      <rPr>
        <sz val="10"/>
        <color theme="1"/>
        <rFont val="Calibri"/>
        <family val="2"/>
        <scheme val="minor"/>
      </rPr>
      <t>, conforme descrição em Anexo.</t>
    </r>
  </si>
  <si>
    <r>
      <t>Barra magnética</t>
    </r>
    <r>
      <rPr>
        <sz val="10"/>
        <color rgb="FF000000"/>
        <rFont val="Calibri"/>
        <family val="2"/>
        <scheme val="minor"/>
      </rPr>
      <t>, conforme descrição em Anexo.</t>
    </r>
  </si>
  <si>
    <r>
      <t>Lamparina uso odontológico</t>
    </r>
    <r>
      <rPr>
        <sz val="10"/>
        <color rgb="FF000000"/>
        <rFont val="Calibri"/>
        <family val="2"/>
        <scheme val="minor"/>
      </rPr>
      <t>, conforme descrição em Anexo.</t>
    </r>
  </si>
  <si>
    <r>
      <t>Proveta</t>
    </r>
    <r>
      <rPr>
        <sz val="10"/>
        <color theme="1"/>
        <rFont val="Calibri"/>
        <family val="2"/>
        <scheme val="minor"/>
      </rPr>
      <t>, conforme descrição em Anexo.</t>
    </r>
  </si>
  <si>
    <r>
      <t>Utensílio de vidro</t>
    </r>
    <r>
      <rPr>
        <sz val="10"/>
        <color theme="1"/>
        <rFont val="Calibri"/>
        <family val="2"/>
        <scheme val="minor"/>
      </rPr>
      <t>, conforme descrição em Anexo.</t>
    </r>
  </si>
  <si>
    <r>
      <t>Eletrodo medição ph</t>
    </r>
    <r>
      <rPr>
        <sz val="10"/>
        <color theme="1"/>
        <rFont val="Calibri"/>
        <family val="2"/>
        <scheme val="minor"/>
      </rPr>
      <t>, conforme descrição em Anexo.</t>
    </r>
  </si>
  <si>
    <r>
      <t>Cabo de kolle</t>
    </r>
    <r>
      <rPr>
        <sz val="10"/>
        <color theme="1"/>
        <rFont val="Calibri"/>
        <family val="2"/>
        <scheme val="minor"/>
      </rPr>
      <t>, conforme descrição em Anexo.</t>
    </r>
  </si>
  <si>
    <r>
      <t>Recipiente laboratório</t>
    </r>
    <r>
      <rPr>
        <sz val="10"/>
        <color theme="1"/>
        <rFont val="Calibri"/>
        <family val="2"/>
        <scheme val="minor"/>
      </rPr>
      <t>, conforme descrição em Anexo.</t>
    </r>
  </si>
  <si>
    <r>
      <t>Tubo de vidro</t>
    </r>
    <r>
      <rPr>
        <sz val="10"/>
        <color theme="1"/>
        <rFont val="Calibri"/>
        <family val="2"/>
        <scheme val="minor"/>
      </rPr>
      <t>, conforme descrição em Anexo.</t>
    </r>
  </si>
  <si>
    <r>
      <t>Béquer</t>
    </r>
    <r>
      <rPr>
        <sz val="10"/>
        <color theme="1"/>
        <rFont val="Calibri"/>
        <family val="2"/>
        <scheme val="minor"/>
      </rPr>
      <t>, conforme descrição em Anexo.</t>
    </r>
  </si>
  <si>
    <r>
      <t>Erlenmeyer</t>
    </r>
    <r>
      <rPr>
        <sz val="10"/>
        <color theme="1"/>
        <rFont val="Calibri"/>
        <family val="2"/>
        <scheme val="minor"/>
      </rPr>
      <t>, conforme descrição em Anexo.</t>
    </r>
  </si>
  <si>
    <r>
      <t>Funil laboratório</t>
    </r>
    <r>
      <rPr>
        <sz val="10"/>
        <color theme="1"/>
        <rFont val="Calibri"/>
        <family val="2"/>
        <scheme val="minor"/>
      </rPr>
      <t>, conforme descrição em Anexo.</t>
    </r>
  </si>
  <si>
    <r>
      <t>Pipeta</t>
    </r>
    <r>
      <rPr>
        <sz val="10"/>
        <color theme="1"/>
        <rFont val="Calibri"/>
        <family val="2"/>
        <scheme val="minor"/>
      </rPr>
      <t>, conforme descrição em Anexo.</t>
    </r>
  </si>
  <si>
    <r>
      <t>Pipetador</t>
    </r>
    <r>
      <rPr>
        <sz val="10"/>
        <color theme="1"/>
        <rFont val="Calibri"/>
        <family val="2"/>
        <scheme val="minor"/>
      </rPr>
      <t>, conforme descrição em Anexo.</t>
    </r>
  </si>
  <si>
    <r>
      <t>Reagente analítico</t>
    </r>
    <r>
      <rPr>
        <sz val="10"/>
        <color rgb="FF000000"/>
        <rFont val="Calibri"/>
        <family val="2"/>
        <scheme val="minor"/>
      </rPr>
      <t>, conforme descrição em Anexo.</t>
    </r>
  </si>
  <si>
    <t>Meio de cultura, conforme descrição em Anexo.</t>
  </si>
  <si>
    <t>Reagente analítico, conforme descrição em Anexo.</t>
  </si>
  <si>
    <t>Fosfato de sódio, conforme descrição em Anexo.</t>
  </si>
  <si>
    <t>Sulfato de magnésio, conforme descrição em Anexo.</t>
  </si>
  <si>
    <t>Fosfato de sódio monobásico, conf. descrição Anexo.</t>
  </si>
  <si>
    <t>Ácido etilenodiaminotetracético (edta), conforme descrição em Anexo.</t>
  </si>
  <si>
    <r>
      <t xml:space="preserve">Padrão peso molecular, </t>
    </r>
    <r>
      <rPr>
        <sz val="10"/>
        <color theme="1"/>
        <rFont val="Calibri"/>
        <family val="2"/>
        <scheme val="minor"/>
      </rPr>
      <t>conforme descrição em Anexo.</t>
    </r>
  </si>
  <si>
    <t>Reagente, conforme descrição em Anexo.</t>
  </si>
  <si>
    <t>EMPENHADO</t>
  </si>
  <si>
    <t>EMPENHADO RECURSO NUDEPE</t>
  </si>
  <si>
    <t>EMPENHADO RECURSO COORD. BIBLIOTECAS</t>
  </si>
  <si>
    <t>CIAGRO COM. IMP. E EXP. PROD. AGROP. LTDA.</t>
  </si>
  <si>
    <t>2013NE800613</t>
  </si>
  <si>
    <t>MITRA DIOCESANA DE URUGUAIANA</t>
  </si>
  <si>
    <t>2013NE800643</t>
  </si>
  <si>
    <t>ITEM SUPRIMIDO DO PEDIDO DEVIDO A PROBLEMA NA COTAÇÃO DE PREÇO</t>
  </si>
  <si>
    <t>ITEM SUPRIMIDO PARA CARONA INTERNA NO PE 56/2012</t>
  </si>
  <si>
    <t>41/2013</t>
  </si>
  <si>
    <t>Meses</t>
  </si>
  <si>
    <t>Locação de imóvel para instalação da Secretaria Administrativa, Almoxarifado, garagem para os veículos oficiais e galpão para depósito de maquinário agrícola do campus Itaqui situado à Rua Tito Corrêa Lopes nº 71 – Bairro Chácara.</t>
  </si>
  <si>
    <t>AGROPEÇAS FRONTEIRA OESTE LTDA.</t>
  </si>
  <si>
    <t>42/2013</t>
  </si>
  <si>
    <t>PE-CI</t>
  </si>
  <si>
    <t>Serviço</t>
  </si>
  <si>
    <t>Serviço de reposição da cobertura e reparos em 01 (um) Viveiro agrícola em 45°, conforme descrição em Anexo.</t>
  </si>
  <si>
    <t>Serviço de reposição da cobertura e reparos em 01 (uma) Estufa agrícola modelo Polly House em Arcos, conforme descrição em Anexo.</t>
  </si>
  <si>
    <t>43/2013</t>
  </si>
  <si>
    <t>LEYDIMERE OLIVEIRA</t>
  </si>
  <si>
    <t>Unidade</t>
  </si>
  <si>
    <t>44/2013</t>
  </si>
  <si>
    <t>45/2013</t>
  </si>
  <si>
    <t>46/2013</t>
  </si>
  <si>
    <t>47/2013</t>
  </si>
  <si>
    <t>48/2013</t>
  </si>
  <si>
    <t>FÁTIMA PINHEIRO</t>
  </si>
  <si>
    <t>49/2013</t>
  </si>
  <si>
    <t>CRISTINA CARIOLATO</t>
  </si>
  <si>
    <t>50/2013</t>
  </si>
  <si>
    <t>Recarga e manutenção - Extintor de Incêndio – Pó Químico - ABC 8 Kg.</t>
  </si>
  <si>
    <t>51/2013</t>
  </si>
  <si>
    <t>Extintor de Incêndio – Pó Químico - ABC 8 Kg.</t>
  </si>
  <si>
    <t>3.4.4.9.0.52.24</t>
  </si>
  <si>
    <t>Cadeira para escritório giratória sem braço, conforme descrição em Anexo.</t>
  </si>
  <si>
    <t>Conjunto chassi para semeadora de parcelas, conforme descrição em Anexo.</t>
  </si>
  <si>
    <t>Colheitadeira de Grãos Autopropelida, conforme descrição em Anexo.</t>
  </si>
  <si>
    <t>Plaina agrícola dianteira, conforme descrição em Anexo.</t>
  </si>
  <si>
    <t>Plaina agrícola mecânica traseira reversível, conforme descrição em Anexo.</t>
  </si>
  <si>
    <t>Pulverizador costal para pesquisa, conforme descrição em Anexo.</t>
  </si>
  <si>
    <t>Retroescavadeira para acoplamento em trator, conforme descrição em Anexo.</t>
  </si>
  <si>
    <t>Trator de roda para agricultura, conforme descrição em Anexo.</t>
  </si>
  <si>
    <t>Distribuidor de sementes e fertilizantes, conforme descrição em Anexo.</t>
  </si>
  <si>
    <t>Fragmentadora de papel, conforme descrição em Anexo.</t>
  </si>
  <si>
    <t>Tenda tipo Gazebo, conforme descrição em Anexo.</t>
  </si>
  <si>
    <t>Trator de jardim, conforme descrição em Anexo.</t>
  </si>
  <si>
    <t>10-2013</t>
  </si>
  <si>
    <t>Álcool etílico hidratado, teor alcoólico mínimo de 92,8° INPM, caixa com 12 unidades de 1 litro.</t>
  </si>
  <si>
    <t>ENERQUÍMICA PRODUTOS QUIMICOS ENERGIA LTDA.</t>
  </si>
  <si>
    <t>2013NE800938</t>
  </si>
  <si>
    <t>2013NE800939</t>
  </si>
  <si>
    <t>2013NE800941</t>
  </si>
  <si>
    <t>2013NE800942</t>
  </si>
  <si>
    <t>2013NE800944</t>
  </si>
  <si>
    <t>BOMB</t>
  </si>
  <si>
    <t>Sabonete líquido, aspecto viscoso perolado, cor rosa, odor floral, bombona de 5 litros.</t>
  </si>
  <si>
    <t>PROQUILL PRODUTOS QUIMICOS DE LIMPEZA LTDA</t>
  </si>
  <si>
    <t>Sabonete líquido, aspecto viscoso perolado, cor verde, odor erva-doce, bombona de 5 litros.</t>
  </si>
  <si>
    <t>Cesto de lixo para banheiro, cesto plástico telado, capacidade mínima 10 litros.</t>
  </si>
  <si>
    <t>J. BRILHANTE COMERCIAL LTDA - EPP</t>
  </si>
  <si>
    <t>FARDO</t>
  </si>
  <si>
    <t>Papel higiênico, material celulose virgem, cor branco, folha dupla, fardo com 64 rolos de 10 cm x 30 m.</t>
  </si>
  <si>
    <t>POA DISTRIBUIDORA DE MATERIAIS DE LIMPEZA</t>
  </si>
  <si>
    <t>Inseticida, a base de água, em forma aerosol, multi-inseticida, não contendo CFC, embalagem 300 ml. Caixa com 12 unidades.</t>
  </si>
  <si>
    <t>AGROFORTE COMERCIAL AGROPECUÁRIA LTDA. - ME</t>
  </si>
  <si>
    <t>24-2013</t>
  </si>
  <si>
    <t>COMERCIAL A. L. D. LTDA - ME</t>
  </si>
  <si>
    <t>VALOR TOTAL LICITADO QUANT. MÁXIMA</t>
  </si>
  <si>
    <t>HERBERTS &amp; SCHUH LTDA</t>
  </si>
  <si>
    <t>ITEM CANCELADO: VALOR ABAIXO DO MERCADO</t>
  </si>
  <si>
    <t>J. J. VITALLI - ME</t>
  </si>
  <si>
    <t>C. E. MACEDO E CIA LTDA - ME</t>
  </si>
  <si>
    <t>CENTER SPONCHIADO LTDA - EPP</t>
  </si>
  <si>
    <t>TROIANA EQUIPAMENTOS LTDA - ME</t>
  </si>
  <si>
    <t>OESTE BATERIAS E PEÇAS AUTOMOTIVAS LTDA - ME</t>
  </si>
  <si>
    <t>ITEM CANCELADO: INEXISTÊNCIA DE PROPOSTAS</t>
  </si>
  <si>
    <t>ITEM CANCELADO: VALORES ACIMA DA MÉDIA</t>
  </si>
  <si>
    <t>MOREIRA &amp; ZACHARKO LTDA - ME</t>
  </si>
  <si>
    <t>E. V. SALDANHA &amp; CIA LTDA - ME</t>
  </si>
  <si>
    <t>PED. EMP. 11</t>
  </si>
  <si>
    <t>PED. EMP. 12</t>
  </si>
  <si>
    <t>52/2013</t>
  </si>
  <si>
    <t>M²</t>
  </si>
  <si>
    <t>Piso cerâmico PEI 5, medindo 41 cm x 41 cm, cor Branco.</t>
  </si>
  <si>
    <t>Argamassa colante industrializada AC-III. Saco contendo 20 Kg.</t>
  </si>
  <si>
    <t>Rejunte flexível, cor cinza. Saco contendo 1 Kg.</t>
  </si>
  <si>
    <t>Martelo de borracha, com cabo de madeira, aplicação assentamento de pisos.</t>
  </si>
  <si>
    <t>LOJAS QUERO-QUERO S.A.</t>
  </si>
  <si>
    <t>53/2013</t>
  </si>
  <si>
    <t>3.4.4.9.0.52.04</t>
  </si>
  <si>
    <t>54/2013</t>
  </si>
  <si>
    <t>MARCELO OLIVEIRA</t>
  </si>
  <si>
    <t>55/2013</t>
  </si>
  <si>
    <t>FERNANDA MOURA</t>
  </si>
  <si>
    <t>3.4.4.9.0.52.08</t>
  </si>
  <si>
    <t>Un</t>
  </si>
  <si>
    <t>Gaiola metabólica para ratos, conforme descrição em Anexo.</t>
  </si>
  <si>
    <t>56/2013</t>
  </si>
  <si>
    <t>57/2013</t>
  </si>
  <si>
    <t>58/2013</t>
  </si>
  <si>
    <t>59/2013</t>
  </si>
  <si>
    <t>Sistema fotodocumentação de géis, conforme descrição em Anexo.</t>
  </si>
  <si>
    <t>Banho seco laboratório, conforme descrição em Anexo.</t>
  </si>
  <si>
    <t>Incubadora laboratório, conforme descrição em Anexo.</t>
  </si>
  <si>
    <t>Microcentrífuga, conforme descrição em Anexo.</t>
  </si>
  <si>
    <t>Criostato, conforme descrição em Anexo.</t>
  </si>
  <si>
    <t>Leitora de microplaca, conforme descrição em Anexo.</t>
  </si>
  <si>
    <t>Aparelho purificador de água, conforme descrição em Anexo.</t>
  </si>
  <si>
    <t>60/2013</t>
  </si>
  <si>
    <t>VALCENIR FURLAN</t>
  </si>
  <si>
    <t>61/2013</t>
  </si>
  <si>
    <t>62/2013</t>
  </si>
  <si>
    <t>EDUARDO AZEVEDO</t>
  </si>
  <si>
    <t>63/2013</t>
  </si>
  <si>
    <t>3.4.4.9.0.52.12</t>
  </si>
  <si>
    <t>64/2013</t>
  </si>
  <si>
    <t>3.3.3.9.0.39.44</t>
  </si>
  <si>
    <t>Valor por estimativa de fornecimento de serviços de água e esgoto para o campus Itaqui nos meses de Agosto/2013 a Julho/2014.</t>
  </si>
  <si>
    <t>65/2013</t>
  </si>
  <si>
    <t>LEOMAR SILVA</t>
  </si>
  <si>
    <t>66/2013</t>
  </si>
  <si>
    <t>67/2013</t>
  </si>
  <si>
    <t>68/2013</t>
  </si>
  <si>
    <t>3.4.4.9.0.52.38</t>
  </si>
  <si>
    <t>69/2013</t>
  </si>
  <si>
    <t>3.4.4.9.0.52.30</t>
  </si>
  <si>
    <r>
      <t xml:space="preserve">Taxa inscrição em Curso/Evento “10ª Semana </t>
    </r>
    <r>
      <rPr>
        <sz val="10"/>
        <color theme="1"/>
        <rFont val="Calibri"/>
        <family val="2"/>
        <scheme val="minor"/>
      </rPr>
      <t xml:space="preserve">Orçamentária, Financeira e de Contratações Públicas” promovido pela Esaf com realização em Bento Gonçalves/RS no período de com carga horária de 40 h </t>
    </r>
    <r>
      <rPr>
        <sz val="10"/>
        <color rgb="FF000000"/>
        <rFont val="Calibri"/>
        <family val="2"/>
        <scheme val="minor"/>
      </rPr>
      <t>no período de 23 a 27 de setembro de 2013 para a servidora Fátima Terezinha Rodrigues Pinheiro.</t>
    </r>
  </si>
  <si>
    <r>
      <t xml:space="preserve">Taxa inscrição em Curso/Evento “10ª Semana </t>
    </r>
    <r>
      <rPr>
        <sz val="10"/>
        <color theme="1"/>
        <rFont val="Calibri"/>
        <family val="2"/>
        <scheme val="minor"/>
      </rPr>
      <t xml:space="preserve">Orçamentária, Financeira e de Contratações Públicas” promovido pela Esaf com realização em Bento Gonçalves/RS no período de com carga horária de 40 h </t>
    </r>
    <r>
      <rPr>
        <sz val="10"/>
        <color rgb="FF000000"/>
        <rFont val="Calibri"/>
        <family val="2"/>
        <scheme val="minor"/>
      </rPr>
      <t>no período de 23 a 27 de setembro de 2013 para a servidora Cristina dos Santos Lindemayer Cariolato.</t>
    </r>
  </si>
  <si>
    <r>
      <t>Estação Total de Topografia</t>
    </r>
    <r>
      <rPr>
        <sz val="10"/>
        <color theme="1"/>
        <rFont val="Calibri"/>
        <family val="2"/>
        <scheme val="minor"/>
      </rPr>
      <t>, conforme descrição em Anexo.</t>
    </r>
  </si>
  <si>
    <r>
      <t xml:space="preserve">Container,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</si>
  <si>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Microscópio,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</si>
  <si>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Autoclave, </t>
    </r>
    <r>
      <rPr>
        <sz val="10"/>
        <color theme="1"/>
        <rFont val="Calibri"/>
        <family val="2"/>
        <scheme val="minor"/>
      </rPr>
      <t>conforme descrição em Anexo.</t>
    </r>
    <r>
      <rPr>
        <sz val="10"/>
        <color rgb="FF000000"/>
        <rFont val="Calibri"/>
        <family val="2"/>
        <scheme val="minor"/>
      </rPr>
      <t xml:space="preserve"> </t>
    </r>
  </si>
  <si>
    <t xml:space="preserve">Alicate universal de 8”, conforme descrição em Anexo. </t>
  </si>
  <si>
    <t>Alicate diagonal de 6” , conforme descrição em Anexo.</t>
  </si>
  <si>
    <t>Arco de serra, conforme descrição em Anexo.</t>
  </si>
  <si>
    <t>Martelo, conforme descrição em Anexo.</t>
  </si>
  <si>
    <t>Marreta oitavada, conforme descrição em Anexo.</t>
  </si>
  <si>
    <t>Talhadeira, conforme descrição em Anexo.</t>
  </si>
  <si>
    <t>Punção tipo de centro, conforme descrição em Anexo.</t>
  </si>
  <si>
    <t>Balde para concreto, conforme descrição em Anexo.</t>
  </si>
  <si>
    <t>Nível de bolha, conforme descrição em Anexo.</t>
  </si>
  <si>
    <t>Chave para tubo, conforme descrição em Anexo.</t>
  </si>
  <si>
    <t>Torquês, conforme descrição em Anexo.</t>
  </si>
  <si>
    <t>Prumo para pedreiro, conforme descrição em Anexo.</t>
  </si>
  <si>
    <t>Trena metálica flexível, conforme descrição em Anexo.</t>
  </si>
  <si>
    <t>Esquadro profissional, conforme descrição em Anexo.</t>
  </si>
  <si>
    <t>Lápis, tipo carpinteiro, conforme descrição em Anexo.</t>
  </si>
  <si>
    <t>Rebitadeira manual, conforme descrição em Anexo.</t>
  </si>
  <si>
    <t>Jogo de brocas helicoidais, tipo vídea, composto de 8 (oito) brocas das seguintes bitolas: 3 mm, 4 mm, 5 mm, 6 mm, 7 mm, 8 mm, 10 mm e 12 mm. Tamanho normal. conforme descrição em Anexo.</t>
  </si>
  <si>
    <t>Broca helicoidal, aço rápido 3 mm, conforme descrição em Anexo.</t>
  </si>
  <si>
    <t>Broca helicoidal, aço rápido 4 mm, conforme descrição em Anexo.</t>
  </si>
  <si>
    <t>Broca helicoidal, aço rápido 5 mm,  conforme descrição em Anexo.</t>
  </si>
  <si>
    <t>Broca helicoidal, aço rápido 6 mm,  conforme descrição em Anexo.</t>
  </si>
  <si>
    <t>Broca helicoidal, aço rápido 7 mm,  conforme descrição em Anexo.</t>
  </si>
  <si>
    <t>Broca helicoidal, aço rápido 8 mm,  conforme descrição em Anexo.</t>
  </si>
  <si>
    <t>Chave de fenda, tamanho: 1/4"x6”, conforme descrição em Anexo.</t>
  </si>
  <si>
    <t>Chave de fenda, tamanho: 1/8”x5”, conforme descrição em Anexo.</t>
  </si>
  <si>
    <t>Chave de fenda, tamanho: 3/16”x5”, conforme descrição em Anexo.</t>
  </si>
  <si>
    <t>Chave de fenda, tamanho: 5/16”x6”, conforme descrição em Anexo.</t>
  </si>
  <si>
    <t>Chaves philips, tamanho: 1/4"x6”, conforme descrição em Anexo.</t>
  </si>
  <si>
    <t>Chaves philips, tamanho: 3/16”x4”, conforme descrição em Anexo.</t>
  </si>
  <si>
    <t>Chaves philips, tamanho: 5/16”x6”, conforme descrição em Anexo.</t>
  </si>
  <si>
    <t>Chaves philips, tamanho: 1/8”x4”, conforme descrição em Anexo.</t>
  </si>
  <si>
    <t>Óculos proteção, conforme descrição em Anexo.</t>
  </si>
  <si>
    <t>Máscara multiuso, conforme descrição em Anexo.</t>
  </si>
  <si>
    <t>Luva de segurança, conforme descrição em Anexo.</t>
  </si>
  <si>
    <t>Cadeado, conforme descrição em Anexo.</t>
  </si>
  <si>
    <t>Algodão, conforme descrição em Anexo.</t>
  </si>
  <si>
    <t>Compressa gaze, conforme descrição em Anexo.</t>
  </si>
  <si>
    <t>Fertilizante uréia, conforme descrição em Anexo.</t>
  </si>
  <si>
    <t>Substrato agrícola, conforme descrição em Anexo.</t>
  </si>
  <si>
    <t>Vestuário proteção, conforme descrição em Anexo.</t>
  </si>
  <si>
    <t>Ancinho jardinagem, conforme descrição em Anexo.</t>
  </si>
  <si>
    <t>Enxada, conforme descrição em Anexo.</t>
  </si>
  <si>
    <t>Pá – corte, conforme descrição em Anexo.</t>
  </si>
  <si>
    <t>Facão, conforme descrição em Anexo.</t>
  </si>
  <si>
    <t>Adubo químico, aspecto físico pó/granulado, cor mista, composição básica NPK (05.20.20), prazo de validade indeterminado. Sacos de 50 Kg.</t>
  </si>
  <si>
    <t>Fertilizante uréia, composição química nitrogênio 46%, apresentação granulado, cor branca, prazo validade 36 meses, aplicação plantio, características adicionais higroscópia/solúvel água/álcool e benzina. Sacos de 50 quilos.</t>
  </si>
  <si>
    <t>Cadinho, conforme descrição em Anexo.</t>
  </si>
  <si>
    <t>Proveta, conforme descrição em Anexo.</t>
  </si>
  <si>
    <t>Béquer, conforme descrição em Anexo.</t>
  </si>
  <si>
    <t>Pipeta, conforme descrição em Anexo.</t>
  </si>
  <si>
    <t>Agulha bacteriológica, conforme descrição em Anexo.</t>
  </si>
  <si>
    <t>Instrumento para análise clínica, tipo Alça de Drigalsky, conforme descrição em Anexo.</t>
  </si>
  <si>
    <t>Instrumento para análise clínica, tipo Alça de platina, conforme descrição em Anexo.</t>
  </si>
  <si>
    <t>Borrifador, material plástico, conforme descrição em Anexo.</t>
  </si>
  <si>
    <t>Cabo bisturi, conforme descrição em Anexo.</t>
  </si>
  <si>
    <t>Cápsula de evaporação, conforme descrição em Anexo.</t>
  </si>
  <si>
    <t>Béquer, material vidro, conforme descrição em Anexo.</t>
  </si>
  <si>
    <t>Dessecador, material vidro, conforme descrição em Anexo.</t>
  </si>
  <si>
    <t>Erlenmeyer, conforme descrição em Anexo.</t>
  </si>
  <si>
    <t>Espátula, conforme descrição em Anexo.</t>
  </si>
  <si>
    <t>Estante tubo ensaio, conforme descrição em Anexo.</t>
  </si>
  <si>
    <t>Utensílio de vidro, tipo Frasco schott, conforme descrição em Anexo.</t>
  </si>
  <si>
    <t>Funil laboratório, conforme descrição em Anexo.</t>
  </si>
  <si>
    <t>Lamínula, conforme descrição em Anexo.</t>
  </si>
  <si>
    <t>Mangueira, material silicone, conforme descrição em Anexo.</t>
  </si>
  <si>
    <t>Indicador de ph, conforme descrição em Anexo.</t>
  </si>
  <si>
    <t>Pinça cirúrgica, conforme descrição em Anexo.</t>
  </si>
  <si>
    <t>Pinça laboratório, conforme descrição em Anexo.</t>
  </si>
  <si>
    <t>Garra laboratório, conforme descrição em Anexo.</t>
  </si>
  <si>
    <t>Pipetador, conforme descrição em Anexo.</t>
  </si>
  <si>
    <t>Placa de petri, conforme descrição em Anexo.</t>
  </si>
  <si>
    <t>Tubo polipropileno, conforme descrição em Anexo.</t>
  </si>
  <si>
    <t>Ponteira micropipeta, conforme descrição em Anexo.</t>
  </si>
  <si>
    <t>Rolha, conforme descrição em Anexo.</t>
  </si>
  <si>
    <t>Tubo de polipropileno, conforme descrição em Anexo.</t>
  </si>
  <si>
    <t>Bandeja suporte equipamentos, conforme descrição em Anexo.</t>
  </si>
  <si>
    <t>Eletrodo, conforme descrição em Anexo.</t>
  </si>
  <si>
    <t>Medidor índice acidez, tipo de bancada, conforme descrição em Anexo.</t>
  </si>
  <si>
    <t>Medidor índice acidez, tipo portátil, conforme descrição em Anexo.</t>
  </si>
  <si>
    <t>Bloco digestor, tipo kjeldahl, conforme descrição em Anexo.</t>
  </si>
  <si>
    <t>Autoclave, conforme descrição em Anexo.</t>
  </si>
  <si>
    <t>Bomba de vácuo, conforme descrição em Anexo.</t>
  </si>
  <si>
    <t>Banho Maria, conforme descrição em Anexo.</t>
  </si>
  <si>
    <t>Bureta, tipo digital, conforme descrição em Anexo.</t>
  </si>
  <si>
    <t>Destilador água, conforme descrição em Anexo.</t>
  </si>
  <si>
    <t>Manta aquecedora, conforme descrição em Anexo.</t>
  </si>
  <si>
    <t>Banho maria, conforme descrição em Anexo.</t>
  </si>
  <si>
    <t>Seladora embalagem, conforme descrição em Anexo.</t>
  </si>
  <si>
    <t>Analisador laboratório, conforme descrição em Anexo.</t>
  </si>
  <si>
    <t>Moinho, conforme descrição em Anexo.</t>
  </si>
  <si>
    <t>Agitador magnético, conforme descrição em Anexo.</t>
  </si>
  <si>
    <t>Forno mufla, conforme descrição em Anexo.</t>
  </si>
  <si>
    <t>Bloco digestor macro, conforme descrição em Anexo.</t>
  </si>
  <si>
    <t>Batedeira doméstica, tipo planetária, conforme descrição em Anexo.</t>
  </si>
  <si>
    <t>Agitador de peneiras, conforme descrição em Anexo.</t>
  </si>
  <si>
    <t>Seladora de embalagens, conforme descrição em Anexo.</t>
  </si>
  <si>
    <t>Aparelho determinação ponto de fusão, conforme descrição em Anexo.</t>
  </si>
  <si>
    <t>Secador mãos, conforme descrição em Anexo.</t>
  </si>
  <si>
    <t>Furadeira, conforme descrição em Anexo.</t>
  </si>
  <si>
    <t>Furadeira de impacto profissional, conforme descrição em Anexo.</t>
  </si>
  <si>
    <t>Pistola de pintura, conforme descrição em Anexo.</t>
  </si>
  <si>
    <t>Compressor de ar, conforme descrição em Anexo.</t>
  </si>
  <si>
    <t>Lixadeira manual, conforme descrição em Anexo.</t>
  </si>
  <si>
    <t>Esmerilhadeira manual, conforme descrição em Anexo.</t>
  </si>
  <si>
    <t>Betoneira, conforme descrição em Anexo.</t>
  </si>
  <si>
    <t>Gerador, conforme descrição em Anexo.</t>
  </si>
  <si>
    <r>
      <t xml:space="preserve">Fermentador,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</si>
  <si>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Freezer, </t>
    </r>
    <r>
      <rPr>
        <sz val="10"/>
        <color theme="1"/>
        <rFont val="Calibri"/>
        <family val="2"/>
        <scheme val="minor"/>
      </rPr>
      <t>conforme descrição em Anexo.</t>
    </r>
  </si>
  <si>
    <r>
      <t xml:space="preserve">Chapa aquecedora plataforma,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</si>
  <si>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Agitador magnético, </t>
    </r>
    <r>
      <rPr>
        <sz val="10"/>
        <color rgb="FF000000"/>
        <rFont val="Calibri"/>
        <family val="2"/>
        <scheme val="minor"/>
      </rPr>
      <t>conforme descrição em Anexo.</t>
    </r>
  </si>
  <si>
    <r>
      <t xml:space="preserve">Espectrofotômetro NIR, </t>
    </r>
    <r>
      <rPr>
        <sz val="10"/>
        <color rgb="FF000000"/>
        <rFont val="Calibri"/>
        <family val="2"/>
        <scheme val="minor"/>
      </rPr>
      <t>conforme descrição em Anexo.</t>
    </r>
  </si>
  <si>
    <r>
      <t>Forno de microondas, conforme descrição</t>
    </r>
    <r>
      <rPr>
        <sz val="10"/>
        <color rgb="FF000000"/>
        <rFont val="Calibri"/>
        <family val="2"/>
        <scheme val="minor"/>
      </rPr>
      <t xml:space="preserve"> em Anexo </t>
    </r>
  </si>
  <si>
    <t>3.4.4.9.0.52.42</t>
  </si>
  <si>
    <t>3.4.4.9.0.52.40</t>
  </si>
  <si>
    <t>3.4.4.9.0.52.36</t>
  </si>
  <si>
    <t>3.3.3.9.1.39.48</t>
  </si>
  <si>
    <t>3.3.3.9.0.39.17</t>
  </si>
  <si>
    <t>3.3.3.9.0.30.22</t>
  </si>
  <si>
    <t>3.3.3.9.0.30.24</t>
  </si>
  <si>
    <t>3.3.3.9.0.39.01</t>
  </si>
  <si>
    <t>3.3.3.9.0.30.16</t>
  </si>
  <si>
    <t>3.3.3.9.0.30.26</t>
  </si>
  <si>
    <t>3.3.3.9.0.30.19</t>
  </si>
  <si>
    <t>3.3.3.9.0.39.43</t>
  </si>
  <si>
    <t>3.3.3.9.0.30.06</t>
  </si>
  <si>
    <t>3.3.3.9.0.30.11</t>
  </si>
  <si>
    <t>3.3.3.9.0.33.05</t>
  </si>
  <si>
    <t>3.3.3.9.0.30.21</t>
  </si>
  <si>
    <t>3.3.3.9.0.30.25</t>
  </si>
  <si>
    <t>3.3.3.9.0.30.42</t>
  </si>
  <si>
    <t>3.3.3.9.0.30.28</t>
  </si>
  <si>
    <t>3.3.3.9.0.30.36</t>
  </si>
  <si>
    <t>3.3.3.9.0.30.31</t>
  </si>
  <si>
    <t>3.3.3.9.0.30.35</t>
  </si>
  <si>
    <t>3.3.3.9.0.39.10</t>
  </si>
  <si>
    <t>ROBERTO FELICE (2) + EDUARDO (2)</t>
  </si>
  <si>
    <t>CARLOS OELKE (3) + JEFFERSON (3) + ROBERTO (2)</t>
  </si>
  <si>
    <t>CARLOS OELKE(3) + JEFFERSON(2) + TIAGO(1)</t>
  </si>
  <si>
    <t>LEOMAR SILVA (1) + CARLOS (1)</t>
  </si>
  <si>
    <t>AGRO</t>
  </si>
  <si>
    <t>ADMIN</t>
  </si>
  <si>
    <t>NUT</t>
  </si>
  <si>
    <t>LABOR</t>
  </si>
  <si>
    <t>CTA</t>
  </si>
  <si>
    <t>ENG.AGRI</t>
  </si>
  <si>
    <t>NUDEPE</t>
  </si>
  <si>
    <t>CURSO/SETOR</t>
  </si>
  <si>
    <t>EMPENHADO R$ 300,00 ROÇADEIRA</t>
  </si>
  <si>
    <t>RECURSO PROPLAN</t>
  </si>
  <si>
    <t>EMPENHADO R$ 1.250,00 CAMPUS / 48.000,00 RECURSO PROPLAN</t>
  </si>
  <si>
    <t>33390.33.05 - SERVIÇOS = TRANSPORTE DE PASSAGEIROS</t>
  </si>
  <si>
    <t>33390.39.01 - SERVIÇOS = ASSINATURA DE PERIÓDICOS E UNIDADES</t>
  </si>
  <si>
    <t>33390.39.10 - SERVIÇOS = LOCAÇÃO SALÃO</t>
  </si>
  <si>
    <t xml:space="preserve">33390.39.17 - SERVIÇOS = MANUTENÇÃO BENS </t>
  </si>
  <si>
    <t>33390.39.43 - SERVIÇOS = ENERGIA ELÉTRICA</t>
  </si>
  <si>
    <t>33390.39.44 - SERVIÇOS = AGUA E ESGOTO</t>
  </si>
  <si>
    <t>33391.39.48 - SERVIÇOS = SERVIÇOS DE SELEÇÃO E TREINAMENTO (INTRAORÇAMENT)</t>
  </si>
  <si>
    <t>34490.52.04 - PERMANENTE = EQUIP MEDIÇÃO E ORIENTAÇÃO</t>
  </si>
  <si>
    <t>34490.52.08 - PERMANENTE = EQUIPAMENTO LABORATORIAL</t>
  </si>
  <si>
    <t>34490.52.12 - PERMANENTE = UTENSÍLIOS DOMÉSTICOS</t>
  </si>
  <si>
    <t>34490.52.24 - PERMANENTE = EQUIPAMENTOS DE SEGURANÇA</t>
  </si>
  <si>
    <t>34490.52.30 - PERMANENTE = MAQ E EQUIP ENERGETICOS</t>
  </si>
  <si>
    <t>34490.52.36 - PERMANENTE = MAQ INST E UTENS ESCRITORIO</t>
  </si>
  <si>
    <t>34490.52.38 - PERMANENTE = MAQ EQUIP OFICINA</t>
  </si>
  <si>
    <t>34490.52.40 - PERMANENTE = MAQ EQUIP AGRICOLAS E RODOVIARIOS</t>
  </si>
  <si>
    <t>34490.52.42 - PERMANENTE = MOBILIARIOS EM GERAL</t>
  </si>
  <si>
    <t>33390.30.06 - CONSUMO = ALIMENTOS PARA ANIMAIS</t>
  </si>
  <si>
    <t>33390.30.11 - CONSUMO = REAGENTES</t>
  </si>
  <si>
    <t>33390.30.16 - CONSUMO = MATERIAL EXPEDIENTE</t>
  </si>
  <si>
    <t>33390.30.19 - CONSUMO = ACONDICIONAMENTO E EMBALAGEM</t>
  </si>
  <si>
    <t>33390.30.21 - CONSUMO = COPA E COZINHA</t>
  </si>
  <si>
    <t>33390.30.22 - CONSUMO = MATERIAL DE LIMPEZA E HIGIENE</t>
  </si>
  <si>
    <t>33390.30.24 - CONSUMO = MATERIAL MANUT. BENS IMOVEIS</t>
  </si>
  <si>
    <t>33390.30.25 - CONSUMO = MATERIAL MANUT. BENS MOVEIS</t>
  </si>
  <si>
    <t>33390.30.26 - CONSUMO = MATERIAL ELÉTRICO E ELETRONICO</t>
  </si>
  <si>
    <t>33390.30.28 - CONSUMO = EQUIPAMENTO PROTEÇÃO E SEGURANÇA</t>
  </si>
  <si>
    <t>33390.30.31 - CONSUMO = SEMENTES, MUDAS DE PLANTAS E INSUMOS</t>
  </si>
  <si>
    <t>33390.30.35 - CONSUMO = MATERIAL LABORATORIAL (VIDRARIAS E PLÁSTICOS)</t>
  </si>
  <si>
    <t>33390.30.36 - CONSUMO = MATERIAL HOSPITALAR</t>
  </si>
  <si>
    <t>33390.30.42 - CONSUMO = FERRAMENTAS</t>
  </si>
  <si>
    <t>VALOR A COMPRAR</t>
  </si>
  <si>
    <t>CURSO AGRONOMIA = SACOS DE PAPEL, VASOS DE PLANTA</t>
  </si>
  <si>
    <t>CURSO AGRONOMIA = 03 BATERIAS AUTOMOTIVAS</t>
  </si>
  <si>
    <t>EMPENHADO = PISOS R$ 2.554,60</t>
  </si>
  <si>
    <r>
      <rPr>
        <b/>
        <sz val="11"/>
        <color theme="1"/>
        <rFont val="Calibri"/>
        <family val="2"/>
        <scheme val="minor"/>
      </rPr>
      <t>COORD. ADM. R$ 14.799,85</t>
    </r>
    <r>
      <rPr>
        <sz val="11"/>
        <color theme="1"/>
        <rFont val="Calibri"/>
        <family val="2"/>
        <scheme val="minor"/>
      </rPr>
      <t xml:space="preserve"> = ARGAMASSA, CIMENTO, AREIA, PEDRA BRITA, TINTA, PINCÉIS, LIXA; </t>
    </r>
    <r>
      <rPr>
        <b/>
        <sz val="11"/>
        <color theme="1"/>
        <rFont val="Calibri"/>
        <family val="2"/>
        <scheme val="minor"/>
      </rPr>
      <t>AGRONOMIA = R$ 21.710,33</t>
    </r>
    <r>
      <rPr>
        <sz val="11"/>
        <color theme="1"/>
        <rFont val="Calibri"/>
        <family val="2"/>
        <scheme val="minor"/>
      </rPr>
      <t xml:space="preserve"> = CANOS DE ÁGUA PVC, MADEIRAS E TINTA.</t>
    </r>
  </si>
  <si>
    <t>COORD. ADM. = COADOR CAFÉ, GARRAFA TÉRMICA</t>
  </si>
  <si>
    <t>EMPENHADO = R$ 2.505,69</t>
  </si>
  <si>
    <t>COORD. ADM.= MATERIAL LIMPEZA ALMOXARIFADO</t>
  </si>
  <si>
    <t>COORD. ADM. = R$ 3.016,20; AGRONOMIA = R$ 855,00 EPI</t>
  </si>
  <si>
    <t>EMPENHADO R$ 992,00</t>
  </si>
  <si>
    <t>CURSO AGRONOMIA</t>
  </si>
  <si>
    <r>
      <t xml:space="preserve">CURSO AGRONOMIA = </t>
    </r>
    <r>
      <rPr>
        <b/>
        <sz val="11"/>
        <color theme="1"/>
        <rFont val="Calibri"/>
        <family val="2"/>
        <scheme val="minor"/>
      </rPr>
      <t xml:space="preserve">R$ 33.348,00 </t>
    </r>
    <r>
      <rPr>
        <sz val="11"/>
        <color theme="1"/>
        <rFont val="Calibri"/>
        <family val="2"/>
        <scheme val="minor"/>
      </rPr>
      <t xml:space="preserve">ESTUFAS; COORD. ADM. = </t>
    </r>
    <r>
      <rPr>
        <b/>
        <sz val="11"/>
        <color theme="1"/>
        <rFont val="Calibri"/>
        <family val="2"/>
        <scheme val="minor"/>
      </rPr>
      <t>R$ 2.866,80</t>
    </r>
    <r>
      <rPr>
        <sz val="11"/>
        <color theme="1"/>
        <rFont val="Calibri"/>
        <family val="2"/>
        <scheme val="minor"/>
      </rPr>
      <t xml:space="preserve"> RECARGAS EXTINTORES</t>
    </r>
  </si>
  <si>
    <t>CARONA INT</t>
  </si>
  <si>
    <t>VÁRIOS CURSOS = R$ 1.935,32 PEAGÂMETROS; ENG. AGRIM. = R$ 72.198,00 ESTAÇÕES TOTAIS</t>
  </si>
  <si>
    <t xml:space="preserve">VÁRIOS CURSOS = R$ 20.466,56 </t>
  </si>
  <si>
    <t>PED. ALMOX</t>
  </si>
  <si>
    <t>13-2012</t>
  </si>
  <si>
    <t>DAGEAL COM. DE MAT. DE ESCRITORIO</t>
  </si>
  <si>
    <t>2013NE801245</t>
  </si>
  <si>
    <t>14-2013</t>
  </si>
  <si>
    <t>Material de expediente: Alfinete (item 02); Alfinete (item 03); Prendedor papel (item 06); Tesoura (item 33); Pasta com trilho (item 34); Pasta cristal (item 35); Cola silicone (item 37); Pasta catálogo (item 88).</t>
  </si>
  <si>
    <t xml:space="preserve">S/Nº </t>
  </si>
  <si>
    <t>Material de expediente: Alfinete (item 04); Alfinete (item 05); Marcador p/quadro (item 15); Marcador p/quadro (item 16); Marcador p/quadro (item 18); Porta clips (item 31); Organizador mesa (item 101).</t>
  </si>
  <si>
    <t>G. DE OLIVEIRA E CIA LTDA EPP</t>
  </si>
  <si>
    <t>2013NE801248</t>
  </si>
  <si>
    <t>Apagador p/quadro branco, material base feltro, material corpo plástico.</t>
  </si>
  <si>
    <t>MENNO GRÁFICA E INFORMATICA LTDA - EPP</t>
  </si>
  <si>
    <t>2013NE801251</t>
  </si>
  <si>
    <t>Material de expediente: Marcador p/quadro (item 17); Fita Adesiva (item 75); Fita adesiva (item 76).</t>
  </si>
  <si>
    <t>IDEIA SOLUÇÕES EM INFORMATICA LTDA ME</t>
  </si>
  <si>
    <t>2013NE801249</t>
  </si>
  <si>
    <t>Cola polivinil acetato PVA, cor branca, tupo 500 ml.</t>
  </si>
  <si>
    <t>J. R. BRINQUEDOS EDUCATIVOS LTDA - ME</t>
  </si>
  <si>
    <t>2013NE801250</t>
  </si>
  <si>
    <t>Papel A4, caixa com 10 pacotes de 500 folhas.</t>
  </si>
  <si>
    <t>DICAPEL PAPEIS E EMBALAGENS LTDA</t>
  </si>
  <si>
    <t>2013NE801246</t>
  </si>
  <si>
    <t>Material de expediente: Bloco recado (item 9); Bloco recado (item 11); Pistola aplicadora (item 36); Organizador caixa plástica 26,5 L (item 100).</t>
  </si>
  <si>
    <t>E. V. SALDANHA E CIA LTDA.</t>
  </si>
  <si>
    <t>2013NE801247</t>
  </si>
  <si>
    <t>18-2013</t>
  </si>
  <si>
    <t>16-2013</t>
  </si>
  <si>
    <t xml:space="preserve">ARGENTA TURISMO E VIAGENS LTDA - ME </t>
  </si>
  <si>
    <t xml:space="preserve">EMPRESA DE TRANSPORTES KOPERECK LTDA - EPP </t>
  </si>
  <si>
    <t xml:space="preserve">JOSE EURICO BRAGA CORREA - ME </t>
  </si>
  <si>
    <t>ITEM CANCELADO: VALOR ACIMA DA MÉDIA</t>
  </si>
  <si>
    <t>LITRO</t>
  </si>
  <si>
    <t>Frasco 5 G</t>
  </si>
  <si>
    <t>frasco 250 G</t>
  </si>
  <si>
    <t>Litro</t>
  </si>
  <si>
    <t>Grama</t>
  </si>
  <si>
    <t>Frasco 100 G</t>
  </si>
  <si>
    <t>Quilograma</t>
  </si>
  <si>
    <t>Frasco 500 G</t>
  </si>
  <si>
    <t>Frasco 25 G</t>
  </si>
  <si>
    <t>Frasco 250 G</t>
  </si>
  <si>
    <t>Mililitro</t>
  </si>
  <si>
    <t>Frasco 1.000 UN</t>
  </si>
  <si>
    <t>Frasco 10.000 UN</t>
  </si>
  <si>
    <t>Frasco 100 UN</t>
  </si>
  <si>
    <t>Frasco 500 UN</t>
  </si>
  <si>
    <t>Frasco 500 MCL</t>
  </si>
  <si>
    <t>Frasco 100 Microg.</t>
  </si>
  <si>
    <t>Conjunto</t>
  </si>
  <si>
    <t>Frasco 5.000 UN</t>
  </si>
  <si>
    <t>Frasco 500 Microl.</t>
  </si>
  <si>
    <t>Frasco 100 MG</t>
  </si>
  <si>
    <t>Nano Mol</t>
  </si>
  <si>
    <t>Frasco 1 L</t>
  </si>
  <si>
    <t>Frasco 200 ML</t>
  </si>
  <si>
    <t>20-2013</t>
  </si>
  <si>
    <t>21-2013</t>
  </si>
  <si>
    <t>CR TEIXEIRA &amp; CIA LTDA - ME</t>
  </si>
  <si>
    <t>GENESE  PRODUTOS  DIAGNOSTICOS  LTDA</t>
  </si>
  <si>
    <t>AJMN -  COMERCIO DE PRODUTOS  CIENTIFICOS LTDA -  EPP</t>
  </si>
  <si>
    <t>MINAS  CIENTIFICA  LTDA  -  ME</t>
  </si>
  <si>
    <t>Kg</t>
  </si>
  <si>
    <t xml:space="preserve">MINAS  CIENTIFICA  LTDA  -  ME </t>
  </si>
  <si>
    <t>MINAS CIENTIFICA  LTDA  - ME</t>
  </si>
  <si>
    <t>PHGEN  COMERCIO  DE  PRODUTOS  MEDICOS  EIRELI  -  EPP</t>
  </si>
  <si>
    <t>HEKO AMBIENTAL  -  PRODUTOS E  EQUIPAMENTOS CIENTIFICOS EI</t>
  </si>
  <si>
    <t>MINAS CIENTIFICA LTDA - ME</t>
  </si>
  <si>
    <t>LABORSYS  SISTEMAS  DIAGNOSTICOS  COMERCIO  LTDA</t>
  </si>
  <si>
    <t xml:space="preserve"> CLINICAL  MED  NOVO  MILENIO  MATERIAL  HOSPITALAR  LTDA  -  ME</t>
  </si>
  <si>
    <t>CLINICAL  MED  NOVO  MILENIO  MATERIAL  HOSPITALAR  LTDA  -  ME</t>
  </si>
  <si>
    <t>RF COMERCIO DE TINTAS LTDA - ME</t>
  </si>
  <si>
    <t>TAVI PAPELARIA MATERIAIS DE ESCRITORIO E INFORMATICA LT</t>
  </si>
  <si>
    <t>G. DE OLIVEIRA E CIA LTDA - EPP</t>
  </si>
  <si>
    <t>RF  COMERCIO  DE  TINTAS  LTDA  -  ME</t>
  </si>
  <si>
    <t>CRS  COMERCIAL  ELETRICA  LTDA.  -  ME</t>
  </si>
  <si>
    <t>PAULO RICARDO IRALA DA ROSA 60629037000</t>
  </si>
  <si>
    <t>33-2013</t>
  </si>
  <si>
    <t>2013NE801131</t>
  </si>
  <si>
    <t>2013NE801017</t>
  </si>
  <si>
    <t>2013NE801418</t>
  </si>
  <si>
    <t>JÁ LICITADOS</t>
  </si>
  <si>
    <t>AINDA NÃO LICITADOS</t>
  </si>
  <si>
    <t>ALIMENTOS PARA ANIMAIS</t>
  </si>
  <si>
    <t>PE 18-2013</t>
  </si>
  <si>
    <t>MATERIAL QUÍMICO</t>
  </si>
  <si>
    <t>MATERIAL DE EXPEDIENTE</t>
  </si>
  <si>
    <t>MATERIAL EMBALAGEM</t>
  </si>
  <si>
    <t>MATER MANUT BENS IMOVEIS</t>
  </si>
  <si>
    <t>MATER ELÉTRICO</t>
  </si>
  <si>
    <t>ADUBOS, INSUMOS E SEMENTES</t>
  </si>
  <si>
    <t>TRANSPORTE ÔNIBUS</t>
  </si>
  <si>
    <t>PE 20-2013</t>
  </si>
  <si>
    <t>MATERIAL COPA E COZINHA</t>
  </si>
  <si>
    <t>S/EDITAL AINDA. MATERIAL ALMOXARIFADO</t>
  </si>
  <si>
    <t>MATERIAL LIMPEZA</t>
  </si>
  <si>
    <t>EQUIP PROTEÇÃO E SEGURANÇA</t>
  </si>
  <si>
    <t>S/EDITAL AINDA. MATERIAL ALMOXARIFADO, LABORATÓRIOS E AGRONOMIA</t>
  </si>
  <si>
    <t>MATERIAL LABORATORIAL</t>
  </si>
  <si>
    <t>PE 21-2013 VIDRARIAS E PLÁSTICOS</t>
  </si>
  <si>
    <t>FERRAMENTAS</t>
  </si>
  <si>
    <t>FERRAMENTAS P/MANUTENÇÃO PREDIAL</t>
  </si>
  <si>
    <t>FERRAMENTAS P/CURSO AGRONOMIA</t>
  </si>
  <si>
    <t>TOPOGRAPH</t>
  </si>
  <si>
    <t>ARC GIS</t>
  </si>
  <si>
    <t>RECARGAS GÁS</t>
  </si>
  <si>
    <t>MANUTENÇÃO ESTUFAS</t>
  </si>
  <si>
    <t>ALIMENTOS CTA E NUTRIÇÃO</t>
  </si>
  <si>
    <t>SERV RECARGAS EXTINTORES</t>
  </si>
  <si>
    <t>MATERIAIS PERMANENTES JÁ LICITADOS</t>
  </si>
  <si>
    <t>DESPESAS DE CUSTEIO</t>
  </si>
  <si>
    <t>PE 18-2013 - VER COM CRISTIANO SE LIBERARÁ RECURSO DA PESQUISA</t>
  </si>
  <si>
    <t>PE 14-2013 - VALOR NECESSÁRIO = R$ 2.382,40</t>
  </si>
  <si>
    <t>PE 10-2013 - VER COM OS AGRONOMOS SE DÁ P/DIMINUIR VASOS E SACOS PAPEL</t>
  </si>
  <si>
    <t>PE 10-2013 - ITENS PED. L H JÚNIOR - VER O QUE DÁ PARA BAIXAR</t>
  </si>
  <si>
    <t>PE 10-2013 - ITENS PED. RODRIGO - VER O QUE DÁ P/BAIXAR</t>
  </si>
  <si>
    <t>PE 10-2013 - 03 BATERIAS P/CERCA ELÉTRICA</t>
  </si>
  <si>
    <t>PE 24-2013 - ITENS PED. RODRIGO - VER O QUE DÁ P/BAIXAR</t>
  </si>
  <si>
    <t>PE 16-2013 - JÁ EMPENHADO QUANTIDADE MÍNIMA PARA FAZER CONTRATO</t>
  </si>
  <si>
    <t>LICITAÇÕES PARA REGISTRO DE PREÇO</t>
  </si>
  <si>
    <t>DISPENSAS DE LICITAÇÃO</t>
  </si>
  <si>
    <t>TOTAL....................................................................................</t>
  </si>
  <si>
    <t>EQUIP. E MÁQUINAS OFICINA</t>
  </si>
  <si>
    <t>PE 50-2012 - CURSO AGRONOMIA</t>
  </si>
  <si>
    <t>VENTILADOR DE COLUNA</t>
  </si>
  <si>
    <t>PE 60-2012 - QUANT. TOTAL LICITADA: 30; VALOR UNIT. R$ 268,60</t>
  </si>
  <si>
    <t>MICROSCÓPIO BIOLÓGICO</t>
  </si>
  <si>
    <t>PE 69-2012 - QUANT. LICITADA: 05; VALOR UNIT. R$ 2.999,90</t>
  </si>
  <si>
    <t>PE 18-2013 - QUANT.: 50 SACOS RAÇÃO CAMUNDONGO</t>
  </si>
  <si>
    <t>VLR NECESSÁRIO</t>
  </si>
  <si>
    <t>EMPENHAR EM 2013</t>
  </si>
  <si>
    <t>Adubo químico, CALCÁRIO</t>
  </si>
  <si>
    <t>Fertilizante natural, SUPER FOSFATO TRIPLO</t>
  </si>
  <si>
    <t>Adubo químico, NPK 5.20.20</t>
  </si>
  <si>
    <t>Adubo químico, CLORETO DE POTÁSSIO</t>
  </si>
  <si>
    <t>Semente, tipo gramínea, AVEIA PRETA</t>
  </si>
  <si>
    <t>Semente, tipo gramínea, AZEVÉM</t>
  </si>
  <si>
    <t>TONNERS</t>
  </si>
  <si>
    <t>DESPESAS DE INVESTIMENTO = MATERIAIS PERMANENTES</t>
  </si>
  <si>
    <t>DIVISÓRIAS</t>
  </si>
  <si>
    <t>?????</t>
  </si>
  <si>
    <t>EQUIP MEDIÇÃO E ORIENTAÇÃO</t>
  </si>
  <si>
    <t>EQUIPAMENTO LABORATORIAL</t>
  </si>
  <si>
    <t>UTENSÍLIOS DOMÉSTICOS</t>
  </si>
  <si>
    <t>EQUIPAMENTOS DE SEGURANÇA</t>
  </si>
  <si>
    <t>MAQ E EQUIP ENERGETICOS</t>
  </si>
  <si>
    <t>MAQ INST E UTENS ESCRITORIO</t>
  </si>
  <si>
    <t>MAQ EQUIP OFICINA</t>
  </si>
  <si>
    <t>MAQ EQUIP AGRICOLAS E RODOVIARIOS</t>
  </si>
  <si>
    <t>MOBILIARIOS EM GERAL</t>
  </si>
  <si>
    <r>
      <rPr>
        <b/>
        <sz val="11"/>
        <color theme="1"/>
        <rFont val="Calibri"/>
        <family val="2"/>
        <scheme val="minor"/>
      </rPr>
      <t>VÁRIOS CURSOS</t>
    </r>
    <r>
      <rPr>
        <sz val="11"/>
        <color theme="1"/>
        <rFont val="Calibri"/>
        <family val="2"/>
        <scheme val="minor"/>
      </rPr>
      <t xml:space="preserve"> = PEAGÂMETROS</t>
    </r>
  </si>
  <si>
    <r>
      <rPr>
        <b/>
        <sz val="11"/>
        <color theme="1"/>
        <rFont val="Calibri"/>
        <family val="2"/>
        <scheme val="minor"/>
      </rPr>
      <t>VÁRIOS CURSOS</t>
    </r>
    <r>
      <rPr>
        <sz val="11"/>
        <color theme="1"/>
        <rFont val="Calibri"/>
        <family val="2"/>
        <scheme val="minor"/>
      </rPr>
      <t xml:space="preserve"> = BLOCOS DIGESTOR, AUTOCLAVE, BOMBA VÁCUO, BANHO MARIA, DESTILADOR, ETC.</t>
    </r>
  </si>
  <si>
    <r>
      <rPr>
        <b/>
        <sz val="11"/>
        <color theme="1"/>
        <rFont val="Calibri"/>
        <family val="2"/>
        <scheme val="minor"/>
      </rPr>
      <t>AGRONOMIA</t>
    </r>
    <r>
      <rPr>
        <sz val="11"/>
        <color theme="1"/>
        <rFont val="Calibri"/>
        <family val="2"/>
        <scheme val="minor"/>
      </rPr>
      <t xml:space="preserve"> = ANALISADOR, MOINHO, AUTOCLAVE, AGITADOR, MUFLA, BLOCO DIGESTOR MACRO, ESPECTROTOMETRO</t>
    </r>
  </si>
  <si>
    <r>
      <rPr>
        <b/>
        <sz val="11"/>
        <color theme="1"/>
        <rFont val="Calibri"/>
        <family val="2"/>
        <scheme val="minor"/>
      </rPr>
      <t>AGRONOMIA</t>
    </r>
    <r>
      <rPr>
        <sz val="11"/>
        <color theme="1"/>
        <rFont val="Calibri"/>
        <family val="2"/>
        <scheme val="minor"/>
      </rPr>
      <t xml:space="preserve"> = FORNO MICROONDAS</t>
    </r>
  </si>
  <si>
    <r>
      <rPr>
        <b/>
        <sz val="11"/>
        <color theme="1"/>
        <rFont val="Calibri"/>
        <family val="2"/>
        <scheme val="minor"/>
      </rPr>
      <t>AGRONOMIA</t>
    </r>
    <r>
      <rPr>
        <sz val="11"/>
        <color theme="1"/>
        <rFont val="Calibri"/>
        <family val="2"/>
        <scheme val="minor"/>
      </rPr>
      <t xml:space="preserve"> = MAQUINÁRIO AGRÍCOLA</t>
    </r>
  </si>
  <si>
    <r>
      <rPr>
        <b/>
        <sz val="11"/>
        <color theme="1"/>
        <rFont val="Calibri"/>
        <family val="2"/>
        <scheme val="minor"/>
      </rPr>
      <t>CTA</t>
    </r>
    <r>
      <rPr>
        <sz val="11"/>
        <color theme="1"/>
        <rFont val="Calibri"/>
        <family val="2"/>
        <scheme val="minor"/>
      </rPr>
      <t xml:space="preserve"> = BANHO MARIA, AUTOCLAVE, FERMENTADOR, ULTRAFREEZER, AGITADOR, DETERMINADOR PONTO FUSÃO, ETC.</t>
    </r>
  </si>
  <si>
    <r>
      <rPr>
        <b/>
        <sz val="11"/>
        <color theme="1"/>
        <rFont val="Calibri"/>
        <family val="2"/>
        <scheme val="minor"/>
      </rPr>
      <t>CTA</t>
    </r>
    <r>
      <rPr>
        <sz val="11"/>
        <color theme="1"/>
        <rFont val="Calibri"/>
        <family val="2"/>
        <scheme val="minor"/>
      </rPr>
      <t xml:space="preserve"> = BATEDEIRAS</t>
    </r>
  </si>
  <si>
    <r>
      <rPr>
        <b/>
        <sz val="11"/>
        <color theme="1"/>
        <rFont val="Calibri"/>
        <family val="2"/>
        <scheme val="minor"/>
      </rPr>
      <t>NUTRIÇÃO</t>
    </r>
    <r>
      <rPr>
        <sz val="11"/>
        <color theme="1"/>
        <rFont val="Calibri"/>
        <family val="2"/>
        <scheme val="minor"/>
      </rPr>
      <t xml:space="preserve"> = SIST. FOTODOCUMENTAÇÃO, BANHO SECO, CONTAINER, INCUBADORA, MICROCENTRÍFUGA, CRIOSTATO, ETC.</t>
    </r>
  </si>
  <si>
    <r>
      <rPr>
        <b/>
        <sz val="11"/>
        <color theme="1"/>
        <rFont val="Calibri"/>
        <family val="2"/>
        <scheme val="minor"/>
      </rPr>
      <t>ENG. AGRIMENSURA</t>
    </r>
    <r>
      <rPr>
        <sz val="11"/>
        <color theme="1"/>
        <rFont val="Calibri"/>
        <family val="2"/>
        <scheme val="minor"/>
      </rPr>
      <t xml:space="preserve"> = CADEIRAS GIRATÓRIAS LABORATÓRIO</t>
    </r>
  </si>
  <si>
    <r>
      <rPr>
        <b/>
        <sz val="11"/>
        <color theme="1"/>
        <rFont val="Calibri"/>
        <family val="2"/>
        <scheme val="minor"/>
      </rPr>
      <t>ENG. AGRIMENSURA</t>
    </r>
    <r>
      <rPr>
        <sz val="11"/>
        <color theme="1"/>
        <rFont val="Calibri"/>
        <family val="2"/>
        <scheme val="minor"/>
      </rPr>
      <t xml:space="preserve"> = ESTAÇÕES TOTAIS</t>
    </r>
  </si>
  <si>
    <r>
      <rPr>
        <b/>
        <sz val="11"/>
        <color theme="1"/>
        <rFont val="Calibri"/>
        <family val="2"/>
        <scheme val="minor"/>
      </rPr>
      <t>COORD. ADM.</t>
    </r>
    <r>
      <rPr>
        <sz val="11"/>
        <color theme="1"/>
        <rFont val="Calibri"/>
        <family val="2"/>
        <scheme val="minor"/>
      </rPr>
      <t xml:space="preserve"> = SECADOR MÃOS BANHEIROS</t>
    </r>
  </si>
  <si>
    <r>
      <rPr>
        <b/>
        <sz val="11"/>
        <color theme="1"/>
        <rFont val="Calibri"/>
        <family val="2"/>
        <scheme val="minor"/>
      </rPr>
      <t>COORD. ADM.</t>
    </r>
    <r>
      <rPr>
        <sz val="11"/>
        <color theme="1"/>
        <rFont val="Calibri"/>
        <family val="2"/>
        <scheme val="minor"/>
      </rPr>
      <t xml:space="preserve"> = EXTINTORES</t>
    </r>
  </si>
  <si>
    <r>
      <rPr>
        <b/>
        <sz val="11"/>
        <color theme="1"/>
        <rFont val="Calibri"/>
        <family val="2"/>
        <scheme val="minor"/>
      </rPr>
      <t>COORD. ADM.</t>
    </r>
    <r>
      <rPr>
        <sz val="11"/>
        <color theme="1"/>
        <rFont val="Calibri"/>
        <family val="2"/>
        <scheme val="minor"/>
      </rPr>
      <t xml:space="preserve"> = GERADOR</t>
    </r>
  </si>
  <si>
    <r>
      <rPr>
        <b/>
        <sz val="11"/>
        <color theme="1"/>
        <rFont val="Calibri"/>
        <family val="2"/>
        <scheme val="minor"/>
      </rPr>
      <t>COORD. ADM.</t>
    </r>
    <r>
      <rPr>
        <sz val="11"/>
        <color theme="1"/>
        <rFont val="Calibri"/>
        <family val="2"/>
        <scheme val="minor"/>
      </rPr>
      <t xml:space="preserve"> = FRAGMENTADORA PAPEL</t>
    </r>
  </si>
  <si>
    <r>
      <rPr>
        <b/>
        <sz val="11"/>
        <color theme="1"/>
        <rFont val="Calibri"/>
        <family val="2"/>
        <scheme val="minor"/>
      </rPr>
      <t>COORD. ADM.</t>
    </r>
    <r>
      <rPr>
        <sz val="11"/>
        <color theme="1"/>
        <rFont val="Calibri"/>
        <family val="2"/>
        <scheme val="minor"/>
      </rPr>
      <t xml:space="preserve"> = EQUIPAMENTOS PARA MANUTENÇÃO</t>
    </r>
  </si>
  <si>
    <r>
      <rPr>
        <b/>
        <sz val="11"/>
        <color theme="1"/>
        <rFont val="Calibri"/>
        <family val="2"/>
        <scheme val="minor"/>
      </rPr>
      <t>COORD. ADM.</t>
    </r>
    <r>
      <rPr>
        <sz val="11"/>
        <color theme="1"/>
        <rFont val="Calibri"/>
        <family val="2"/>
        <scheme val="minor"/>
      </rPr>
      <t xml:space="preserve"> = MINITRATOR DE GRAMA</t>
    </r>
  </si>
  <si>
    <r>
      <rPr>
        <b/>
        <sz val="11"/>
        <color theme="1"/>
        <rFont val="Calibri"/>
        <family val="2"/>
        <scheme val="minor"/>
      </rPr>
      <t>COORD. ADM.</t>
    </r>
    <r>
      <rPr>
        <sz val="11"/>
        <color theme="1"/>
        <rFont val="Calibri"/>
        <family val="2"/>
        <scheme val="minor"/>
      </rPr>
      <t xml:space="preserve"> = TENDAS TIPO GAZEBO (2)</t>
    </r>
  </si>
  <si>
    <t>SUBTOTAL...........................................................................................</t>
  </si>
  <si>
    <t>TOTAL................................................................................</t>
  </si>
  <si>
    <t>Aparelho medidor pressão arterial</t>
  </si>
  <si>
    <t>ITEM 28 - PE 27/2012 - CAMPUS URUGUAIANA - CARONA AUTORIZADA EM 13/06/2013.</t>
  </si>
  <si>
    <r>
      <t>ITENS 78 (</t>
    </r>
    <r>
      <rPr>
        <strike/>
        <sz val="11"/>
        <color theme="1"/>
        <rFont val="Calibri"/>
        <family val="2"/>
        <scheme val="minor"/>
      </rPr>
      <t>E 79</t>
    </r>
    <r>
      <rPr>
        <sz val="11"/>
        <color theme="1"/>
        <rFont val="Calibri"/>
        <family val="2"/>
        <scheme val="minor"/>
      </rPr>
      <t>) - PE 21-2012 ATA VÁLIDA ATÉ 22/10/2013.</t>
    </r>
  </si>
  <si>
    <t>Cafeteira industrial 8 L</t>
  </si>
  <si>
    <t>Adubo químico, tipo calcário dolomítico, faixa B, conforme descrição em Anexo.</t>
  </si>
  <si>
    <t>Adubo químico, composição básica cloreto de potássio, conforme descrição em Anexo.</t>
  </si>
  <si>
    <t>Fertilizante natural, super fosfato triplo, conforme descrição em Anexo.</t>
  </si>
  <si>
    <t>Adubo químico, tipo NPK (05.20.20), conforme descrição em Anexo.</t>
  </si>
  <si>
    <t>Semente, tipo gramínea, espécie aveia preta, conforme descrição em Anexo.</t>
  </si>
  <si>
    <t>Semente, tipo gramínea, espécie azevém, conforme descrição em Anexo.</t>
  </si>
  <si>
    <t>Semente, tipo gramínea, espécie milho híbrido, conf. descrição em Anexo.</t>
  </si>
  <si>
    <t>2013NE801827</t>
  </si>
  <si>
    <t>2013NE801828</t>
  </si>
  <si>
    <t>2013NE801829</t>
  </si>
  <si>
    <t>2013NE801865</t>
  </si>
  <si>
    <t>70/2013</t>
  </si>
  <si>
    <t>ANGELITA</t>
  </si>
  <si>
    <t>3.3.3.9.0.30.07</t>
  </si>
  <si>
    <t>CTA E NUTRI</t>
  </si>
  <si>
    <t>Gêneros alimentícios (37 itens para este fornecedor)</t>
  </si>
  <si>
    <t>Lote</t>
  </si>
  <si>
    <t>LIBRAGA BRANDÃO E CIA. LTDA.</t>
  </si>
  <si>
    <t>71/2013</t>
  </si>
  <si>
    <t>CARLA SEHN</t>
  </si>
  <si>
    <t>Gêneros alimentícios (22 itens para este fornecedor)</t>
  </si>
  <si>
    <t>OLGAIR PEREIRA TALHAFERRO</t>
  </si>
  <si>
    <t>72/2013</t>
  </si>
  <si>
    <t>Gêneros alimentícios (04 itens para este fornecedor)</t>
  </si>
  <si>
    <t>COMÉRCIO TORREÃO LTDA - EPP</t>
  </si>
  <si>
    <t>73/2013</t>
  </si>
  <si>
    <t>3.3.3.9.0.30.04</t>
  </si>
  <si>
    <t>Carga</t>
  </si>
  <si>
    <t>Gás Liquefeito de Petróleo – GLP, para botijões de 13 KG.</t>
  </si>
  <si>
    <t>ANTUNES DISTRIBUIDORA DE GÁS LTDA.</t>
  </si>
  <si>
    <t>2013NE801860</t>
  </si>
  <si>
    <t>2013NE801852</t>
  </si>
  <si>
    <t>2013NE801859</t>
  </si>
  <si>
    <t>74/2013</t>
  </si>
  <si>
    <t>INEXIG</t>
  </si>
  <si>
    <t>3.3.3.9.0.30.17</t>
  </si>
  <si>
    <t>Kit informático (mídia) composto de 01 (um) DVD.</t>
  </si>
  <si>
    <t>IMAGEM GEOSISTEMAS E COMÉRCIO LTDA.</t>
  </si>
  <si>
    <t>75/2013</t>
  </si>
  <si>
    <t>3.3.3.9.0.39.94</t>
  </si>
  <si>
    <t>Licenciamento de uso do software ArcGIS</t>
  </si>
  <si>
    <t>76/2013</t>
  </si>
  <si>
    <t>2013NE801819</t>
  </si>
  <si>
    <t>2013NE801822</t>
  </si>
  <si>
    <t>2013NE801825</t>
  </si>
  <si>
    <t>2013NE801830</t>
  </si>
  <si>
    <t>2013NE801826</t>
  </si>
  <si>
    <t>2013NE801831</t>
  </si>
  <si>
    <t>2013NE801833</t>
  </si>
  <si>
    <t>2013NE801834</t>
  </si>
  <si>
    <t>2013NE801835</t>
  </si>
  <si>
    <t>PROJ PESQ</t>
  </si>
  <si>
    <t>Incubadora para indicador biológico, tipo eletrônica, capacidade para 18 indicadores.</t>
  </si>
  <si>
    <t>NOVA ANALÍTICA IMPORT E EXPORT LTDA</t>
  </si>
  <si>
    <t>2013NE801625</t>
  </si>
  <si>
    <t>Medido índice acidez, material corpo aço inoxidável, tipo bancada.</t>
  </si>
  <si>
    <t>Banco em madeira (modelo tamanduá) para 3 pessoas, com 9 ou 10 réguas de madeira de lei.</t>
  </si>
  <si>
    <t>70-2012</t>
  </si>
  <si>
    <t>IND E COM DE MÓVEIS VICTOR LTDA</t>
  </si>
  <si>
    <t>2013NE801314</t>
  </si>
  <si>
    <t>Cadeira para obesos, estrutura em tubo de aço industrial 16x30 mm.</t>
  </si>
  <si>
    <t>RECIBO</t>
  </si>
  <si>
    <t>23481/23508</t>
  </si>
  <si>
    <t>2013NE801836</t>
  </si>
  <si>
    <t>39-2013</t>
  </si>
  <si>
    <t>2013NE802010</t>
  </si>
  <si>
    <t>2013NE802011</t>
  </si>
  <si>
    <t>48-2013</t>
  </si>
  <si>
    <t>52-2013</t>
  </si>
  <si>
    <t>38-2013</t>
  </si>
  <si>
    <t>44-2013</t>
  </si>
  <si>
    <t>QUALIVIDROS DISTRIBUIDORA LTDA - EPP</t>
  </si>
  <si>
    <t>MINAS CIENTÍFICA LTDA - ME</t>
  </si>
  <si>
    <t>SORBLINE ADSORBENTS TECNOLOGIA LTDA - ME</t>
  </si>
  <si>
    <t>ROSSI PRODUTOS HOSPITALARES LTDA - EPP</t>
  </si>
  <si>
    <t>CENTAURO INOVAÇÕES TECNOLOGICAS LTDA - EPP</t>
  </si>
  <si>
    <t>LABCOMPANY PRODUTOS E SERVIÇOS PARA LABORATÓRIO LTDA</t>
  </si>
  <si>
    <t>PER-LAB IND E COM DE VIDROS PARA LABS LTDA</t>
  </si>
  <si>
    <t>JOSIEL DANILO DA SILVA - ME</t>
  </si>
  <si>
    <t>51-2013</t>
  </si>
  <si>
    <t xml:space="preserve"> KD COMERCIO ATACADISTA LTDA - ME </t>
  </si>
  <si>
    <t xml:space="preserve">ALCI N. BECKER &amp; CIA LTDA. - EPP </t>
  </si>
  <si>
    <t>ITEM CANCELADO: ACEITAÇÃO</t>
  </si>
  <si>
    <t>COMERCIAL DE MOVEIS, MAQUINAS, APARELHOS E UTENSILIOS H</t>
  </si>
  <si>
    <t>47-2013</t>
  </si>
  <si>
    <t xml:space="preserve">SALI COMERCIO LOCAÇÃO E SERVIÇOS LTDA </t>
  </si>
  <si>
    <t>43-2013</t>
  </si>
  <si>
    <t>TENDAS CATARINENSE LOCAÇÕES E VENDAS LTDA - EPP</t>
  </si>
  <si>
    <t>BRAXPORT IND. E COM E CONSTRUÇÕES LTDA ME</t>
  </si>
  <si>
    <t>J DUARTE E CIA LTDA ME</t>
  </si>
  <si>
    <t>SALTOS CEREAIS LTDA EPP</t>
  </si>
  <si>
    <t>CASA DOS REPAROS HIDR LTDA ME</t>
  </si>
  <si>
    <t>COMERCIAL SPONCHIADO LTDA - EPP</t>
  </si>
  <si>
    <t>36-2013</t>
  </si>
  <si>
    <t>BRAVA COM VAREJ SIST SEGURANÇA LTDA</t>
  </si>
  <si>
    <t>DIGIPLUS TECNOLOGIA LTDA - EPP</t>
  </si>
  <si>
    <t>SOLAB LABORATÓRIO IND E COM EIRELI EPP</t>
  </si>
  <si>
    <t>DIEGO RODRIGUES GARCIA - FERRAMENTAS - ME</t>
  </si>
  <si>
    <t>AR BRASIL COMPRESSORES LTDA</t>
  </si>
  <si>
    <t>FC COMERCIO DE FERRAGENS LTDA ME</t>
  </si>
  <si>
    <t>DIMORVAN DAVI MENEGUSSO - EPP</t>
  </si>
  <si>
    <t>PRESTOMEDI DIST PROD PARA A SAUDE LTDA</t>
  </si>
  <si>
    <t>MEDPLUS COM DE ART MEDICOS LTDA ME</t>
  </si>
  <si>
    <t>21.1217/2013</t>
  </si>
  <si>
    <t>21.1216/2013</t>
  </si>
  <si>
    <t>77/2013</t>
  </si>
  <si>
    <t>KM</t>
  </si>
  <si>
    <t>Transporte Rodoviário pessoal por coletivos, para viagens Intermunicipais.</t>
  </si>
  <si>
    <t>78/2013</t>
  </si>
  <si>
    <t>3.3.3.9.0.39.48</t>
  </si>
  <si>
    <t>Taxa inscrição em Curso Cromatografia Líquida (HPLC ou CLAE) para a servidora Adriane Lettnin Roll Feijó.</t>
  </si>
  <si>
    <t>79/2013</t>
  </si>
  <si>
    <t>Taxa inscrição em Curso Cromatografia Líquida (HPLC ou CLAE) para a servidora Angelita Machado Leitão.</t>
  </si>
  <si>
    <t>80/2013</t>
  </si>
  <si>
    <t>ALEXANDRE B. LOPES</t>
  </si>
  <si>
    <t>Licenciamento de uso do software Topograph Educacional em rede para 30 usuários composto dos módulos: Módulo de Topografia, Módulo Volumes e Módulo Projetos.</t>
  </si>
  <si>
    <t>81/2013</t>
  </si>
  <si>
    <t>MESES</t>
  </si>
  <si>
    <t>Locação de imóvel para instalação da Secretaria Administrativa, Almoxarifado, garagem para os veículos oficiais e galpão para depósito de maquinário agrícola do campus Itaqui situado à Rua Bento Gonçalves, nº 1207, Bairro: Centro, na cidade de Itaqui/RS, registrado no cartório de Itaqui com o número de matrícula 15.682.</t>
  </si>
  <si>
    <t>82/2013</t>
  </si>
  <si>
    <t>Água mineral natural bombona 20 litros.</t>
  </si>
  <si>
    <t>83/2013</t>
  </si>
  <si>
    <t>Valor por estimativa do fornecimento de energia elétrica para os meses de Dezembro/2013 a Novembro/2014 para o campus Itaqui.</t>
  </si>
  <si>
    <t>84/2013</t>
  </si>
  <si>
    <t>Valor por estimativa de fornecimento de serviços de água e esgoto para o campus Itaqui nos meses de Dezembro/2013 a Novembro/2014.</t>
  </si>
  <si>
    <t>85/2013</t>
  </si>
  <si>
    <t>GERALDO CROSSETTI</t>
  </si>
  <si>
    <t>3.3.3.9.0.39.78</t>
  </si>
  <si>
    <t>Coleta de resíduos classe A para estimativa de 12 meses.</t>
  </si>
  <si>
    <t>Coleta de resíduos classe E para estimativa de 12 meses.</t>
  </si>
  <si>
    <t>86/2013</t>
  </si>
  <si>
    <t>Coleta de resíduos classe B para estimativa de 12 meses.</t>
  </si>
  <si>
    <t>87/2013</t>
  </si>
  <si>
    <t>CILINDRO</t>
  </si>
  <si>
    <t>Cilindro de gás nitrogênio, com gás nitrogênio 6.0 (99,9999%) de índice de pureza.</t>
  </si>
  <si>
    <t>BENTLEY SISTEMS BRASIL LTDA</t>
  </si>
  <si>
    <t>2013NE802551</t>
  </si>
  <si>
    <t>Carimbo automático, auto-entintado tamanho 18 mm A x 47 mm C</t>
  </si>
  <si>
    <t>32-2013</t>
  </si>
  <si>
    <t>DEL REI CARIMBOS LTDA - ME</t>
  </si>
  <si>
    <t>2013NE802514</t>
  </si>
  <si>
    <t>Cartucho Tonner Impressora HP 3600 cor Magenta mod. Q6473A</t>
  </si>
  <si>
    <t>09-2013</t>
  </si>
  <si>
    <t>LEANDRO PONTES PACHECO - ME</t>
  </si>
  <si>
    <t>2013NE802513</t>
  </si>
  <si>
    <t>Cartucho Tonner Impressora HP 3600 cor Preta mod. Q6470A</t>
  </si>
  <si>
    <t>Dispense papel higiênico para rolos de 10 cm x 300 metros.</t>
  </si>
  <si>
    <t>HERBERTS &amp; SCHUH LTDA - EPP</t>
  </si>
  <si>
    <t>2013NE802512</t>
  </si>
  <si>
    <t>ELIAS E ALEXANDRIA IND E COM DE EQUIP</t>
  </si>
  <si>
    <t>MAZZOCHINI COM DE PROD LABORAT LTDA EPP</t>
  </si>
  <si>
    <t>EXOM ARTIGOS PARA LABOR LTDA EPP</t>
  </si>
  <si>
    <t>LUDWIG BIOTECNOLOGIA LTDA - ME</t>
  </si>
  <si>
    <t>ITEM CANCELADO: HABILITAÇÃO FORNECEDOR</t>
  </si>
  <si>
    <t>ECO DIAGNOSTICA LTDA - ME</t>
  </si>
  <si>
    <t>UNISCIENCE DO BRASIL LTDA</t>
  </si>
  <si>
    <t>QUATRO G PESQUISA E DESENVOLVIMENTO LTDA EPP</t>
  </si>
  <si>
    <t>ORBITAL PRODUTOS PARA LABORATORIO LTDA ME</t>
  </si>
  <si>
    <t>MOLECULAR BIOTECNOLOGIA E REPRES LTDA ME</t>
  </si>
  <si>
    <t>MERCOSCIENCE COMERCIAL LTDA ME</t>
  </si>
  <si>
    <t>TEDIA BRAZIL PROD PARA LABOR EIRELI</t>
  </si>
  <si>
    <t>CONCEITUAL COM EQUIP LABORATORIOS</t>
  </si>
  <si>
    <t xml:space="preserve">SOLAB LABORATORIO INDUSTRIA E COMERCIO EIRELI - EPP </t>
  </si>
  <si>
    <t xml:space="preserve">BS EQUIPAMENTOS, INDUSTRIA E COMERCIO LTDA - ME </t>
  </si>
  <si>
    <t xml:space="preserve">NEWOPTECH COMERCIAL IMPORTADORA LTDA - EPP </t>
  </si>
  <si>
    <t>GOL COMERCIAL LTDA - EPP</t>
  </si>
  <si>
    <t>58-2013</t>
  </si>
  <si>
    <t>62-2013</t>
  </si>
  <si>
    <t xml:space="preserve">                                                                                                   </t>
  </si>
  <si>
    <t>ASSOCIAÇÃO INTERNACIONAL DE CROMATOGRAFIA</t>
  </si>
  <si>
    <t>2013NE802482</t>
  </si>
  <si>
    <t>2013NE802481</t>
  </si>
  <si>
    <t>65-2013</t>
  </si>
  <si>
    <t>2013NE801832</t>
  </si>
  <si>
    <t>RDT  COMERCIAL EIRELI EPP</t>
  </si>
  <si>
    <t>LUIS FERNANDO BOTEZINI - ME</t>
  </si>
  <si>
    <t>2014NE800420</t>
  </si>
  <si>
    <t>ITEM PEDIDO ANULADO SUBSTITUÍDO PELO PEDIDO 76/2013</t>
  </si>
  <si>
    <t>12-2014</t>
  </si>
  <si>
    <t>68-2013</t>
  </si>
  <si>
    <t>MOBILE DE SAO CRISTOVAO COM. DE MAT. E SERV.</t>
  </si>
  <si>
    <t>SOROCAPAX TAPETES HIG. CONSERV. E SEGUR. LTDA</t>
  </si>
  <si>
    <t>QTDE A COMPRAR</t>
  </si>
  <si>
    <t>VALOR TOTAL</t>
  </si>
  <si>
    <t>2014NE800422</t>
  </si>
  <si>
    <t>2014NE800432</t>
  </si>
  <si>
    <t>2014NE800441</t>
  </si>
  <si>
    <t>2014NE800424</t>
  </si>
  <si>
    <t>2014NE800423</t>
  </si>
  <si>
    <t>2014NE800421</t>
  </si>
  <si>
    <t>2014NE800439</t>
  </si>
  <si>
    <t>SALDO QTDE</t>
  </si>
  <si>
    <t>2014NE800425</t>
  </si>
  <si>
    <t>2014NE800437</t>
  </si>
  <si>
    <t>2014NE800427</t>
  </si>
  <si>
    <t>2014NE800426</t>
  </si>
  <si>
    <t>2014NE800429</t>
  </si>
  <si>
    <t>2014NE800428</t>
  </si>
  <si>
    <t>2014NE800430</t>
  </si>
  <si>
    <t>2014NE800502</t>
  </si>
  <si>
    <t>2014NE800503</t>
  </si>
  <si>
    <t>2014NE800504</t>
  </si>
  <si>
    <t>2014NE800508</t>
  </si>
  <si>
    <t>2014NE800505</t>
  </si>
  <si>
    <t>2014NE800506</t>
  </si>
  <si>
    <t>2014NE800507</t>
  </si>
  <si>
    <t>2014NE800509</t>
  </si>
  <si>
    <t>2014NE800510</t>
  </si>
  <si>
    <t>2014NE800511</t>
  </si>
  <si>
    <t>2014NE800512</t>
  </si>
  <si>
    <t>2014NE800513</t>
  </si>
  <si>
    <t>2014NE800514</t>
  </si>
  <si>
    <t>2014NE800515</t>
  </si>
  <si>
    <t>2014NE800516</t>
  </si>
  <si>
    <t>2014NE800517</t>
  </si>
  <si>
    <t>2014NE800518</t>
  </si>
  <si>
    <t>2014NE800519</t>
  </si>
  <si>
    <t>2014NE800520</t>
  </si>
  <si>
    <t>2014NE800521</t>
  </si>
  <si>
    <t>LIBERADO 8 LITROS PARA CAMPUS URUGUAIANA</t>
  </si>
  <si>
    <t>CANCELADO O PEDIDO EMP SRP</t>
  </si>
  <si>
    <t>4340 E 5797</t>
  </si>
  <si>
    <t>2014NE800664</t>
  </si>
  <si>
    <t>2014NE800665</t>
  </si>
  <si>
    <t>2014NE800666</t>
  </si>
  <si>
    <t>2014NE800667</t>
  </si>
  <si>
    <t>2014NE800668</t>
  </si>
  <si>
    <t>2014NE800669</t>
  </si>
  <si>
    <t>2014NE800670</t>
  </si>
  <si>
    <t>2014NE800671</t>
  </si>
  <si>
    <t>2014NE800672</t>
  </si>
  <si>
    <t>2014NE800673</t>
  </si>
  <si>
    <t>2014NE800674</t>
  </si>
  <si>
    <t>2014NE800675</t>
  </si>
  <si>
    <t>2014NE800676</t>
  </si>
  <si>
    <t>BEIRAMAR INDUSTRIA E COMERCIO LTDA - EPP</t>
  </si>
  <si>
    <t>LOCCUS DO BRASIL LTDA - EPP</t>
  </si>
  <si>
    <t>SEMPER CRIO INDUSTRIA METALURGICA LTDA - EPP</t>
  </si>
  <si>
    <t>DATAMED LTDA</t>
  </si>
  <si>
    <t>LLM MONTEIRO LTDA - ME</t>
  </si>
  <si>
    <t>NATIVA LAB PRODUTOS LABORATORIAIS LTDA - ME</t>
  </si>
  <si>
    <t>ENGECART TECNOLOGIA CARTOGRAFICA LTDA - ME</t>
  </si>
  <si>
    <t>BS   EQUIPAMENTOS,   INDUSTRIA   E   COMERCIO  LTDA   -   ME</t>
  </si>
  <si>
    <t>COMERCIAL ACQUA DE FILTROS E PURIFICADORES LTDA - ME</t>
  </si>
  <si>
    <t>ITEM CANCELADO: PROPOSTAS ACIMA DO PREÇO DE REFERÊNCIA</t>
  </si>
  <si>
    <t>SOLAB LABORATORIO INDUSTRIA E COMERCIO EIRELI - EPP</t>
  </si>
  <si>
    <t>COLDLAB INDUSTRIA,COMERCIO E ASSISTENCIA TECNICA LTDA</t>
  </si>
  <si>
    <t>MASER EQUIPAMENTOS E SERVICOS LTDA - EPP</t>
  </si>
  <si>
    <t>VITALABE EQUIPAMENTOS LABORATORIAIS LTDA - ME</t>
  </si>
  <si>
    <t>MAZZOCHINI COMERCIO DE PRODUTOS LABORATORIAIS LTDA - EP</t>
  </si>
  <si>
    <t>VITALABE   EQUIPAMENTOS   LABORATORIAIS   LTDA   -   ME</t>
  </si>
  <si>
    <t>ITEM CANCELADO: MOTIVO PEDIDO SOLICITANTE</t>
  </si>
  <si>
    <t>2014NE800722</t>
  </si>
  <si>
    <t>2014NE800723</t>
  </si>
  <si>
    <t>2014NE800721</t>
  </si>
  <si>
    <t>2014NE800725</t>
  </si>
  <si>
    <t>2014NE800724</t>
  </si>
  <si>
    <t>2014NE800650</t>
  </si>
  <si>
    <t>2014NE800272</t>
  </si>
  <si>
    <t>2014NE800881</t>
  </si>
  <si>
    <t>13-2014</t>
  </si>
  <si>
    <t>PLANALTO TRANSPORTES LTDA</t>
  </si>
  <si>
    <t>LIBERADO CARONA PROPESQ - 10 UNID</t>
  </si>
  <si>
    <t>LIBERADO CARONA PROPESQ - 03 UNID</t>
  </si>
  <si>
    <t>LIBERADO CARONA PROPESQ - 08 UNID</t>
  </si>
  <si>
    <t>EDERSON FLORES DA SILVA</t>
  </si>
  <si>
    <t>BRAVA COM. VAREJ. SIST. SEGURANÇA</t>
  </si>
  <si>
    <t>CEDIDO 01 UNIDADE CARONA P/URUGUAIANA</t>
  </si>
  <si>
    <t>CEDIDO 01 UNIDADE P/CAMPUS URUGUAIANA</t>
  </si>
  <si>
    <t>2014NE801928</t>
  </si>
  <si>
    <t>2014NE801930</t>
  </si>
  <si>
    <t>2014NE801931</t>
  </si>
  <si>
    <t>2014NE801932</t>
  </si>
  <si>
    <t>2014NE801933</t>
  </si>
  <si>
    <t>2014NE801934</t>
  </si>
  <si>
    <t>2014NE801935</t>
  </si>
  <si>
    <t>2014NE801936</t>
  </si>
  <si>
    <t>2014NE801938</t>
  </si>
  <si>
    <t>2014NE801939</t>
  </si>
  <si>
    <t>2014NE801940</t>
  </si>
  <si>
    <t>2014NE801941</t>
  </si>
  <si>
    <t>2014NE801942</t>
  </si>
  <si>
    <t>2014NE801943</t>
  </si>
  <si>
    <r>
      <rPr>
        <b/>
        <sz val="10"/>
        <color rgb="FF7030A0"/>
        <rFont val="Calibri"/>
        <family val="2"/>
        <scheme val="minor"/>
      </rPr>
      <t xml:space="preserve">OPREMAX COM. MAQ. E EQIP. - </t>
    </r>
    <r>
      <rPr>
        <sz val="10"/>
        <color theme="1"/>
        <rFont val="Calibri"/>
        <family val="2"/>
        <scheme val="minor"/>
      </rPr>
      <t>TATIANE FARIAS HARABURA - ME</t>
    </r>
  </si>
  <si>
    <t>2014NE801944</t>
  </si>
  <si>
    <t>2014NE801927</t>
  </si>
  <si>
    <t>2014NE801929</t>
  </si>
  <si>
    <t>2014NE801937</t>
  </si>
  <si>
    <t>2014NE802090</t>
  </si>
  <si>
    <t>2014NE802091</t>
  </si>
  <si>
    <t>CARONA URUGUAIANA = VER QUANTAS</t>
  </si>
  <si>
    <t>374, 379, 403, 418, 441, 453, 477 E 489</t>
  </si>
  <si>
    <t>ENTREGA PARCELADA</t>
  </si>
  <si>
    <t>2014NE801909</t>
  </si>
  <si>
    <t>2014NE801908</t>
  </si>
  <si>
    <t>2014NE802193</t>
  </si>
  <si>
    <t>514, 521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</si>
</sst>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00"/>
    <numFmt numFmtId="165" formatCode="#,##0.000"/>
  </numFmts>
  <fonts count="2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22222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2A2A2A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/>
    </xf>
    <xf numFmtId="17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7" fontId="1" fillId="0" borderId="2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17" fontId="1" fillId="0" borderId="1" xfId="0" quotePrefix="1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4" fontId="9" fillId="0" borderId="0" xfId="0" applyNumberFormat="1" applyFont="1" applyAlignment="1">
      <alignment vertical="center"/>
    </xf>
    <xf numFmtId="4" fontId="0" fillId="0" borderId="0" xfId="0" applyNumberFormat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4" fontId="12" fillId="0" borderId="0" xfId="0" applyNumberFormat="1" applyFont="1" applyAlignment="1">
      <alignment vertical="center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0" xfId="0" applyFont="1" applyBorder="1" applyAlignment="1">
      <alignment horizontal="center" vertical="center"/>
    </xf>
    <xf numFmtId="4" fontId="9" fillId="0" borderId="0" xfId="0" applyNumberFormat="1" applyFont="1"/>
    <xf numFmtId="0" fontId="14" fillId="0" borderId="0" xfId="0" applyFont="1"/>
    <xf numFmtId="0" fontId="0" fillId="4" borderId="6" xfId="0" applyFill="1" applyBorder="1"/>
    <xf numFmtId="0" fontId="14" fillId="4" borderId="6" xfId="0" applyFont="1" applyFill="1" applyBorder="1"/>
    <xf numFmtId="0" fontId="0" fillId="5" borderId="6" xfId="0" applyFill="1" applyBorder="1"/>
    <xf numFmtId="0" fontId="13" fillId="4" borderId="6" xfId="0" applyFont="1" applyFill="1" applyBorder="1" applyAlignment="1">
      <alignment horizontal="left" indent="1"/>
    </xf>
    <xf numFmtId="0" fontId="9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13" fillId="5" borderId="6" xfId="0" applyFont="1" applyFill="1" applyBorder="1" applyAlignment="1">
      <alignment horizontal="left" indent="1"/>
    </xf>
    <xf numFmtId="0" fontId="15" fillId="0" borderId="0" xfId="0" applyFont="1" applyAlignment="1">
      <alignment horizontal="left" indent="1"/>
    </xf>
    <xf numFmtId="0" fontId="16" fillId="0" borderId="0" xfId="0" applyFont="1" applyAlignment="1">
      <alignment horizontal="left" indent="1"/>
    </xf>
    <xf numFmtId="4" fontId="9" fillId="0" borderId="0" xfId="0" applyNumberFormat="1" applyFont="1" applyAlignment="1">
      <alignment horizontal="right"/>
    </xf>
    <xf numFmtId="3" fontId="10" fillId="0" borderId="1" xfId="0" applyNumberFormat="1" applyFont="1" applyBorder="1" applyAlignment="1">
      <alignment horizontal="center" vertical="center" wrapText="1"/>
    </xf>
    <xf numFmtId="4" fontId="0" fillId="0" borderId="0" xfId="0" applyNumberFormat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4" fontId="0" fillId="0" borderId="0" xfId="0" applyNumberFormat="1" applyBorder="1" applyAlignment="1">
      <alignment vertical="center"/>
    </xf>
    <xf numFmtId="0" fontId="0" fillId="0" borderId="0" xfId="0" applyBorder="1"/>
    <xf numFmtId="4" fontId="0" fillId="0" borderId="0" xfId="0" applyNumberFormat="1" applyBorder="1" applyAlignment="1">
      <alignment horizontal="left" vertical="center" wrapText="1" indent="1"/>
    </xf>
    <xf numFmtId="0" fontId="0" fillId="0" borderId="0" xfId="0" applyBorder="1" applyAlignment="1">
      <alignment vertical="center" wrapText="1"/>
    </xf>
    <xf numFmtId="4" fontId="9" fillId="0" borderId="0" xfId="0" applyNumberFormat="1" applyFont="1" applyBorder="1" applyAlignment="1">
      <alignment vertical="center"/>
    </xf>
    <xf numFmtId="4" fontId="9" fillId="0" borderId="0" xfId="0" applyNumberFormat="1" applyFont="1" applyBorder="1" applyAlignment="1">
      <alignment vertical="center" wrapText="1"/>
    </xf>
    <xf numFmtId="4" fontId="17" fillId="0" borderId="0" xfId="0" applyNumberFormat="1" applyFont="1" applyAlignment="1">
      <alignment vertical="center" wrapText="1"/>
    </xf>
    <xf numFmtId="0" fontId="0" fillId="0" borderId="0" xfId="0" applyBorder="1" applyAlignment="1">
      <alignment horizontal="left" vertical="center" indent="1"/>
    </xf>
    <xf numFmtId="0" fontId="9" fillId="0" borderId="0" xfId="0" applyFont="1" applyBorder="1" applyAlignment="1">
      <alignment horizontal="left" vertical="center" indent="1"/>
    </xf>
    <xf numFmtId="0" fontId="0" fillId="0" borderId="0" xfId="0" applyAlignment="1">
      <alignment horizontal="left" indent="2"/>
    </xf>
    <xf numFmtId="0" fontId="17" fillId="0" borderId="0" xfId="0" applyFont="1" applyFill="1" applyBorder="1" applyAlignment="1">
      <alignment horizontal="left" vertical="center" indent="1"/>
    </xf>
    <xf numFmtId="0" fontId="0" fillId="0" borderId="7" xfId="0" applyBorder="1" applyAlignment="1">
      <alignment horizontal="left" indent="1"/>
    </xf>
    <xf numFmtId="4" fontId="0" fillId="0" borderId="7" xfId="0" applyNumberFormat="1" applyFont="1" applyBorder="1"/>
    <xf numFmtId="4" fontId="0" fillId="0" borderId="7" xfId="0" applyNumberFormat="1" applyBorder="1"/>
    <xf numFmtId="0" fontId="0" fillId="0" borderId="7" xfId="0" applyBorder="1"/>
    <xf numFmtId="0" fontId="12" fillId="0" borderId="7" xfId="0" applyFont="1" applyBorder="1" applyAlignment="1">
      <alignment horizontal="left" indent="1"/>
    </xf>
    <xf numFmtId="4" fontId="12" fillId="0" borderId="7" xfId="0" applyNumberFormat="1" applyFont="1" applyBorder="1"/>
    <xf numFmtId="0" fontId="12" fillId="0" borderId="7" xfId="0" applyFont="1" applyBorder="1"/>
    <xf numFmtId="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left" vertical="center" indent="1"/>
    </xf>
    <xf numFmtId="4" fontId="0" fillId="0" borderId="7" xfId="0" applyNumberFormat="1" applyBorder="1" applyAlignment="1">
      <alignment vertical="center"/>
    </xf>
    <xf numFmtId="0" fontId="0" fillId="0" borderId="7" xfId="0" applyBorder="1" applyAlignment="1">
      <alignment horizontal="left" vertical="center" wrapText="1" indent="1"/>
    </xf>
    <xf numFmtId="4" fontId="0" fillId="0" borderId="7" xfId="0" applyNumberFormat="1" applyBorder="1" applyAlignment="1">
      <alignment vertical="center" wrapText="1"/>
    </xf>
    <xf numFmtId="4" fontId="0" fillId="0" borderId="7" xfId="0" applyNumberForma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165" fontId="1" fillId="0" borderId="1" xfId="0" applyNumberFormat="1" applyFont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7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7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/>
    </xf>
    <xf numFmtId="0" fontId="19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" fontId="20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DB34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33"/>
  <sheetViews>
    <sheetView tabSelected="1" zoomScale="85" zoomScaleNormal="85" workbookViewId="0">
      <selection activeCell="A2" sqref="A2"/>
    </sheetView>
  </sheetViews>
  <sheetFormatPr defaultColWidth="9.140625" defaultRowHeight="12.75" x14ac:dyDescent="0.25"/>
  <cols>
    <col min="1" max="1" width="7.7109375" style="31" customWidth="1"/>
    <col min="2" max="2" width="19" style="32" bestFit="1" customWidth="1"/>
    <col min="3" max="3" width="11.28515625" style="33" customWidth="1"/>
    <col min="4" max="4" width="12.85546875" style="33" customWidth="1"/>
    <col min="5" max="6" width="11.5703125" style="33" customWidth="1"/>
    <col min="7" max="7" width="8.85546875" style="33" customWidth="1"/>
    <col min="8" max="9" width="8" style="33" customWidth="1"/>
    <col min="10" max="10" width="31.42578125" style="30" customWidth="1"/>
    <col min="11" max="11" width="13.28515625" style="30" customWidth="1"/>
    <col min="12" max="12" width="10.85546875" style="30" customWidth="1"/>
    <col min="13" max="13" width="9.85546875" style="30" customWidth="1"/>
    <col min="14" max="14" width="9.140625" style="30"/>
    <col min="15" max="15" width="10.7109375" style="30" customWidth="1"/>
    <col min="16" max="16" width="9.28515625" style="33" customWidth="1"/>
    <col min="17" max="17" width="10.5703125" style="30" customWidth="1"/>
    <col min="18" max="18" width="21" style="30" customWidth="1"/>
    <col min="19" max="19" width="11.5703125" style="30" customWidth="1"/>
    <col min="20" max="20" width="14.140625" style="30" customWidth="1"/>
    <col min="21" max="21" width="14.5703125" style="43" customWidth="1"/>
    <col min="22" max="22" width="12" style="43" customWidth="1"/>
    <col min="23" max="23" width="11.85546875" style="42" customWidth="1"/>
    <col min="24" max="24" width="15" style="30" bestFit="1" customWidth="1"/>
    <col min="25" max="25" width="13.42578125" style="30" bestFit="1" customWidth="1"/>
    <col min="26" max="26" width="13.140625" style="30" bestFit="1" customWidth="1"/>
    <col min="27" max="27" width="10.7109375" style="152" customWidth="1"/>
    <col min="28" max="30" width="9.140625" style="76"/>
    <col min="31" max="16384" width="9.140625" style="30"/>
  </cols>
  <sheetData>
    <row r="1" spans="1:30" s="1" customFormat="1" ht="38.25" x14ac:dyDescent="0.25">
      <c r="A1" s="11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83" t="s">
        <v>674</v>
      </c>
      <c r="G1" s="2" t="s">
        <v>7</v>
      </c>
      <c r="H1" s="2" t="s">
        <v>8</v>
      </c>
      <c r="I1" s="2" t="s">
        <v>9</v>
      </c>
      <c r="J1" s="143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463</v>
      </c>
      <c r="U1" s="3" t="s">
        <v>20</v>
      </c>
      <c r="V1" s="3" t="s">
        <v>21</v>
      </c>
      <c r="W1" s="3" t="s">
        <v>22</v>
      </c>
      <c r="X1" s="2" t="s">
        <v>23</v>
      </c>
      <c r="Y1" s="2" t="s">
        <v>24</v>
      </c>
      <c r="Z1" s="135" t="s">
        <v>25</v>
      </c>
      <c r="AA1" s="154" t="s">
        <v>1086</v>
      </c>
      <c r="AB1" s="140" t="s">
        <v>1077</v>
      </c>
      <c r="AC1" s="140" t="s">
        <v>1078</v>
      </c>
      <c r="AD1" s="138"/>
    </row>
    <row r="2" spans="1:30" ht="111" customHeight="1" x14ac:dyDescent="0.25">
      <c r="A2" s="4" t="s">
        <v>26</v>
      </c>
      <c r="B2" s="5" t="s">
        <v>27</v>
      </c>
      <c r="C2" s="6" t="s">
        <v>28</v>
      </c>
      <c r="D2" s="7" t="s">
        <v>644</v>
      </c>
      <c r="E2" s="7">
        <v>24805</v>
      </c>
      <c r="F2" s="7" t="s">
        <v>667</v>
      </c>
      <c r="G2" s="7">
        <v>1</v>
      </c>
      <c r="H2" s="7">
        <v>1</v>
      </c>
      <c r="I2" s="7" t="s">
        <v>0</v>
      </c>
      <c r="J2" s="8" t="s">
        <v>1</v>
      </c>
      <c r="K2" s="12">
        <v>32064</v>
      </c>
      <c r="L2" s="13">
        <f>G2*K2</f>
        <v>32064</v>
      </c>
      <c r="M2" s="14">
        <f>H2*K2</f>
        <v>32064</v>
      </c>
      <c r="N2" s="9" t="s">
        <v>265</v>
      </c>
      <c r="O2" s="9" t="s">
        <v>265</v>
      </c>
      <c r="P2" s="9" t="s">
        <v>265</v>
      </c>
      <c r="Q2" s="9" t="s">
        <v>265</v>
      </c>
      <c r="R2" s="63" t="s">
        <v>319</v>
      </c>
      <c r="S2" s="9"/>
      <c r="T2" s="9"/>
      <c r="U2" s="10"/>
      <c r="V2" s="29"/>
      <c r="W2" s="10"/>
      <c r="X2" s="9"/>
      <c r="Y2" s="9"/>
      <c r="Z2" s="9"/>
      <c r="AA2" s="9"/>
      <c r="AB2" s="9"/>
      <c r="AC2" s="9"/>
      <c r="AD2" s="30"/>
    </row>
    <row r="3" spans="1:30" ht="51" x14ac:dyDescent="0.25">
      <c r="A3" s="4" t="s">
        <v>30</v>
      </c>
      <c r="B3" s="5" t="s">
        <v>31</v>
      </c>
      <c r="C3" s="6" t="s">
        <v>28</v>
      </c>
      <c r="D3" s="6" t="s">
        <v>647</v>
      </c>
      <c r="E3" s="7">
        <v>23108</v>
      </c>
      <c r="F3" s="7" t="s">
        <v>668</v>
      </c>
      <c r="G3" s="7">
        <v>1</v>
      </c>
      <c r="H3" s="6">
        <v>1</v>
      </c>
      <c r="I3" s="7" t="s">
        <v>0</v>
      </c>
      <c r="J3" s="8" t="s">
        <v>29</v>
      </c>
      <c r="K3" s="12">
        <v>7990</v>
      </c>
      <c r="L3" s="13">
        <f t="shared" ref="L3:L29" si="0">G3*K3</f>
        <v>7990</v>
      </c>
      <c r="M3" s="14">
        <f t="shared" ref="M3:M29" si="1">H3*K3</f>
        <v>7990</v>
      </c>
      <c r="N3" s="9" t="s">
        <v>265</v>
      </c>
      <c r="O3" s="9" t="s">
        <v>265</v>
      </c>
      <c r="P3" s="9" t="s">
        <v>265</v>
      </c>
      <c r="Q3" s="9" t="s">
        <v>265</v>
      </c>
      <c r="R3" s="9" t="s">
        <v>266</v>
      </c>
      <c r="S3" s="27">
        <v>7790</v>
      </c>
      <c r="T3" s="27">
        <f>S3*H3</f>
        <v>7790</v>
      </c>
      <c r="U3" s="10" t="s">
        <v>267</v>
      </c>
      <c r="V3" s="29">
        <v>1</v>
      </c>
      <c r="W3" s="28">
        <f>V3*S3</f>
        <v>7790</v>
      </c>
      <c r="X3" s="6"/>
      <c r="Y3" s="6"/>
      <c r="Z3" s="6"/>
      <c r="AA3" s="6"/>
      <c r="AB3" s="9"/>
      <c r="AC3" s="9"/>
      <c r="AD3" s="30"/>
    </row>
    <row r="4" spans="1:30" ht="38.25" x14ac:dyDescent="0.25">
      <c r="A4" s="4" t="s">
        <v>32</v>
      </c>
      <c r="B4" s="5" t="s">
        <v>33</v>
      </c>
      <c r="C4" s="6" t="s">
        <v>34</v>
      </c>
      <c r="D4" s="6" t="s">
        <v>646</v>
      </c>
      <c r="E4" s="7">
        <v>233636</v>
      </c>
      <c r="F4" s="7" t="s">
        <v>668</v>
      </c>
      <c r="G4" s="7">
        <v>1</v>
      </c>
      <c r="H4" s="21">
        <v>50</v>
      </c>
      <c r="I4" s="7" t="s">
        <v>35</v>
      </c>
      <c r="J4" s="132" t="s">
        <v>36</v>
      </c>
      <c r="K4" s="13">
        <v>22.33</v>
      </c>
      <c r="L4" s="13">
        <f t="shared" si="0"/>
        <v>22.33</v>
      </c>
      <c r="M4" s="14">
        <f t="shared" si="1"/>
        <v>1116.5</v>
      </c>
      <c r="N4" s="62" t="s">
        <v>442</v>
      </c>
      <c r="O4" s="41">
        <v>41459</v>
      </c>
      <c r="P4" s="6">
        <v>4</v>
      </c>
      <c r="Q4" s="41">
        <v>41477</v>
      </c>
      <c r="R4" s="9" t="s">
        <v>462</v>
      </c>
      <c r="S4" s="27">
        <v>22.33</v>
      </c>
      <c r="T4" s="27">
        <f>H4*S4</f>
        <v>1116.5</v>
      </c>
      <c r="U4" s="29" t="s">
        <v>1118</v>
      </c>
      <c r="V4" s="29">
        <v>50</v>
      </c>
      <c r="W4" s="28">
        <f>V4*S4</f>
        <v>1116.5</v>
      </c>
      <c r="X4" s="6" t="s">
        <v>271</v>
      </c>
      <c r="Y4" s="39">
        <v>41877</v>
      </c>
      <c r="Z4" s="55">
        <v>3344</v>
      </c>
      <c r="AA4" s="153">
        <f>H4-V4</f>
        <v>0</v>
      </c>
      <c r="AB4" s="9">
        <v>50</v>
      </c>
      <c r="AC4" s="27">
        <f>AB4*S4</f>
        <v>1116.5</v>
      </c>
    </row>
    <row r="5" spans="1:30" ht="25.5" x14ac:dyDescent="0.25">
      <c r="A5" s="4" t="s">
        <v>32</v>
      </c>
      <c r="B5" s="5" t="s">
        <v>33</v>
      </c>
      <c r="C5" s="6" t="s">
        <v>34</v>
      </c>
      <c r="D5" s="6" t="s">
        <v>646</v>
      </c>
      <c r="E5" s="7">
        <v>16365</v>
      </c>
      <c r="F5" s="7" t="s">
        <v>668</v>
      </c>
      <c r="G5" s="7">
        <v>1</v>
      </c>
      <c r="H5" s="21">
        <v>50</v>
      </c>
      <c r="I5" s="7" t="s">
        <v>37</v>
      </c>
      <c r="J5" s="132" t="s">
        <v>38</v>
      </c>
      <c r="K5" s="13">
        <v>78.33</v>
      </c>
      <c r="L5" s="13">
        <f t="shared" si="0"/>
        <v>78.33</v>
      </c>
      <c r="M5" s="14">
        <f t="shared" si="1"/>
        <v>3916.5</v>
      </c>
      <c r="N5" s="62" t="s">
        <v>442</v>
      </c>
      <c r="O5" s="41">
        <v>41459</v>
      </c>
      <c r="P5" s="6">
        <v>5</v>
      </c>
      <c r="Q5" s="41">
        <v>41477</v>
      </c>
      <c r="R5" s="9" t="s">
        <v>464</v>
      </c>
      <c r="S5" s="27">
        <v>85</v>
      </c>
      <c r="T5" s="27">
        <f t="shared" ref="T5:T29" si="2">H5*S5</f>
        <v>4250</v>
      </c>
      <c r="U5" s="29" t="s">
        <v>1119</v>
      </c>
      <c r="V5" s="29">
        <v>50</v>
      </c>
      <c r="W5" s="28">
        <f t="shared" ref="W5:W29" si="3">V5*S5</f>
        <v>4250</v>
      </c>
      <c r="X5" s="6" t="s">
        <v>271</v>
      </c>
      <c r="Y5" s="39">
        <v>41869</v>
      </c>
      <c r="Z5" s="55">
        <v>632</v>
      </c>
      <c r="AA5" s="153">
        <f t="shared" ref="AA5:AA62" si="4">H5-V5</f>
        <v>0</v>
      </c>
      <c r="AB5" s="9">
        <v>50</v>
      </c>
      <c r="AC5" s="27">
        <f t="shared" ref="AC5:AC62" si="5">AB5*S5</f>
        <v>4250</v>
      </c>
    </row>
    <row r="6" spans="1:30" x14ac:dyDescent="0.25">
      <c r="A6" s="4" t="s">
        <v>32</v>
      </c>
      <c r="B6" s="5" t="s">
        <v>33</v>
      </c>
      <c r="C6" s="6" t="s">
        <v>34</v>
      </c>
      <c r="D6" s="6" t="s">
        <v>646</v>
      </c>
      <c r="E6" s="7">
        <v>216953</v>
      </c>
      <c r="F6" s="7" t="s">
        <v>668</v>
      </c>
      <c r="G6" s="7">
        <v>1</v>
      </c>
      <c r="H6" s="21">
        <v>50</v>
      </c>
      <c r="I6" s="7" t="s">
        <v>37</v>
      </c>
      <c r="J6" s="132" t="s">
        <v>39</v>
      </c>
      <c r="K6" s="13">
        <v>69.33</v>
      </c>
      <c r="L6" s="13">
        <f t="shared" si="0"/>
        <v>69.33</v>
      </c>
      <c r="M6" s="14">
        <f t="shared" si="1"/>
        <v>3466.5</v>
      </c>
      <c r="N6" s="62" t="s">
        <v>442</v>
      </c>
      <c r="O6" s="41">
        <v>41459</v>
      </c>
      <c r="P6" s="6">
        <v>6</v>
      </c>
      <c r="Q6" s="41">
        <v>41477</v>
      </c>
      <c r="R6" s="9" t="s">
        <v>464</v>
      </c>
      <c r="S6" s="27">
        <v>76.099999999999994</v>
      </c>
      <c r="T6" s="27">
        <f t="shared" si="2"/>
        <v>3804.9999999999995</v>
      </c>
      <c r="U6" s="29" t="s">
        <v>1119</v>
      </c>
      <c r="V6" s="29">
        <v>50</v>
      </c>
      <c r="W6" s="28">
        <f t="shared" si="3"/>
        <v>3804.9999999999995</v>
      </c>
      <c r="X6" s="6" t="s">
        <v>271</v>
      </c>
      <c r="Y6" s="39">
        <v>41869</v>
      </c>
      <c r="Z6" s="55">
        <v>633</v>
      </c>
      <c r="AA6" s="153">
        <f t="shared" si="4"/>
        <v>0</v>
      </c>
      <c r="AB6" s="9">
        <v>50</v>
      </c>
      <c r="AC6" s="27">
        <f t="shared" si="5"/>
        <v>3804.9999999999995</v>
      </c>
    </row>
    <row r="7" spans="1:30" ht="38.25" x14ac:dyDescent="0.25">
      <c r="A7" s="4" t="s">
        <v>32</v>
      </c>
      <c r="B7" s="5" t="s">
        <v>33</v>
      </c>
      <c r="C7" s="6" t="s">
        <v>34</v>
      </c>
      <c r="D7" s="6" t="s">
        <v>646</v>
      </c>
      <c r="E7" s="7">
        <v>150803</v>
      </c>
      <c r="F7" s="7" t="s">
        <v>668</v>
      </c>
      <c r="G7" s="7">
        <v>1</v>
      </c>
      <c r="H7" s="21">
        <v>30</v>
      </c>
      <c r="I7" s="7" t="s">
        <v>0</v>
      </c>
      <c r="J7" s="144" t="s">
        <v>40</v>
      </c>
      <c r="K7" s="13">
        <v>3.67</v>
      </c>
      <c r="L7" s="13">
        <f t="shared" si="0"/>
        <v>3.67</v>
      </c>
      <c r="M7" s="14">
        <f t="shared" si="1"/>
        <v>110.1</v>
      </c>
      <c r="N7" s="62" t="s">
        <v>442</v>
      </c>
      <c r="O7" s="41">
        <v>41459</v>
      </c>
      <c r="P7" s="6">
        <v>7</v>
      </c>
      <c r="Q7" s="41">
        <v>41477</v>
      </c>
      <c r="R7" s="9" t="s">
        <v>464</v>
      </c>
      <c r="S7" s="27">
        <v>2.5</v>
      </c>
      <c r="T7" s="27">
        <f t="shared" si="2"/>
        <v>75</v>
      </c>
      <c r="U7" s="29"/>
      <c r="V7" s="29"/>
      <c r="W7" s="28">
        <f t="shared" si="3"/>
        <v>0</v>
      </c>
      <c r="X7" s="9"/>
      <c r="Y7" s="9"/>
      <c r="Z7" s="136"/>
      <c r="AA7" s="153">
        <f t="shared" si="4"/>
        <v>30</v>
      </c>
      <c r="AB7" s="9"/>
      <c r="AC7" s="27">
        <f t="shared" si="5"/>
        <v>0</v>
      </c>
    </row>
    <row r="8" spans="1:30" ht="38.25" x14ac:dyDescent="0.25">
      <c r="A8" s="4" t="s">
        <v>32</v>
      </c>
      <c r="B8" s="5" t="s">
        <v>33</v>
      </c>
      <c r="C8" s="6" t="s">
        <v>34</v>
      </c>
      <c r="D8" s="6" t="s">
        <v>646</v>
      </c>
      <c r="E8" s="7">
        <v>30724</v>
      </c>
      <c r="F8" s="7" t="s">
        <v>668</v>
      </c>
      <c r="G8" s="7">
        <v>1</v>
      </c>
      <c r="H8" s="21">
        <v>10</v>
      </c>
      <c r="I8" s="7" t="s">
        <v>41</v>
      </c>
      <c r="J8" s="144" t="s">
        <v>42</v>
      </c>
      <c r="K8" s="13">
        <v>55.68</v>
      </c>
      <c r="L8" s="13">
        <f t="shared" si="0"/>
        <v>55.68</v>
      </c>
      <c r="M8" s="14">
        <f t="shared" si="1"/>
        <v>556.79999999999995</v>
      </c>
      <c r="N8" s="62" t="s">
        <v>442</v>
      </c>
      <c r="O8" s="41">
        <v>41459</v>
      </c>
      <c r="P8" s="6">
        <v>8</v>
      </c>
      <c r="Q8" s="41">
        <v>41477</v>
      </c>
      <c r="R8" s="9" t="s">
        <v>464</v>
      </c>
      <c r="S8" s="27">
        <v>45</v>
      </c>
      <c r="T8" s="27">
        <f t="shared" si="2"/>
        <v>450</v>
      </c>
      <c r="U8" s="29" t="s">
        <v>1079</v>
      </c>
      <c r="V8" s="29">
        <v>4</v>
      </c>
      <c r="W8" s="28">
        <f t="shared" si="3"/>
        <v>180</v>
      </c>
      <c r="X8" s="6" t="s">
        <v>271</v>
      </c>
      <c r="Y8" s="39">
        <v>41800</v>
      </c>
      <c r="Z8" s="55">
        <v>502</v>
      </c>
      <c r="AA8" s="153">
        <f t="shared" si="4"/>
        <v>6</v>
      </c>
      <c r="AB8" s="9">
        <v>2</v>
      </c>
      <c r="AC8" s="27">
        <f t="shared" si="5"/>
        <v>90</v>
      </c>
    </row>
    <row r="9" spans="1:30" ht="38.25" x14ac:dyDescent="0.25">
      <c r="A9" s="4"/>
      <c r="B9" s="5"/>
      <c r="C9" s="6"/>
      <c r="D9" s="6"/>
      <c r="E9" s="7"/>
      <c r="F9" s="7"/>
      <c r="G9" s="7"/>
      <c r="H9" s="21"/>
      <c r="I9" s="7"/>
      <c r="J9" s="144" t="s">
        <v>42</v>
      </c>
      <c r="K9" s="13">
        <v>55.68</v>
      </c>
      <c r="L9" s="13">
        <f t="shared" ref="L9" si="6">G9*K9</f>
        <v>0</v>
      </c>
      <c r="M9" s="14">
        <f t="shared" ref="M9" si="7">H9*K9</f>
        <v>0</v>
      </c>
      <c r="N9" s="62" t="s">
        <v>442</v>
      </c>
      <c r="O9" s="41">
        <v>41459</v>
      </c>
      <c r="P9" s="6">
        <v>8</v>
      </c>
      <c r="Q9" s="41">
        <v>41477</v>
      </c>
      <c r="R9" s="9" t="s">
        <v>464</v>
      </c>
      <c r="S9" s="27">
        <v>45</v>
      </c>
      <c r="T9" s="27">
        <f t="shared" ref="T9" si="8">H9*S9</f>
        <v>0</v>
      </c>
      <c r="U9" s="29" t="s">
        <v>1119</v>
      </c>
      <c r="V9" s="29">
        <v>2</v>
      </c>
      <c r="W9" s="28">
        <f t="shared" si="3"/>
        <v>90</v>
      </c>
      <c r="X9" s="6" t="s">
        <v>271</v>
      </c>
      <c r="Y9" s="39">
        <v>41869</v>
      </c>
      <c r="Z9" s="55">
        <v>501</v>
      </c>
      <c r="AA9" s="153"/>
      <c r="AB9" s="9"/>
      <c r="AC9" s="27"/>
    </row>
    <row r="10" spans="1:30" ht="38.25" x14ac:dyDescent="0.25">
      <c r="A10" s="4" t="s">
        <v>32</v>
      </c>
      <c r="B10" s="5" t="s">
        <v>33</v>
      </c>
      <c r="C10" s="6" t="s">
        <v>34</v>
      </c>
      <c r="D10" s="6" t="s">
        <v>646</v>
      </c>
      <c r="E10" s="7">
        <v>30724</v>
      </c>
      <c r="F10" s="7" t="s">
        <v>668</v>
      </c>
      <c r="G10" s="7">
        <v>1</v>
      </c>
      <c r="H10" s="21">
        <v>5</v>
      </c>
      <c r="I10" s="7" t="s">
        <v>41</v>
      </c>
      <c r="J10" s="144" t="s">
        <v>43</v>
      </c>
      <c r="K10" s="13">
        <v>39.43</v>
      </c>
      <c r="L10" s="13">
        <f t="shared" si="0"/>
        <v>39.43</v>
      </c>
      <c r="M10" s="14">
        <f t="shared" si="1"/>
        <v>197.15</v>
      </c>
      <c r="N10" s="62" t="s">
        <v>442</v>
      </c>
      <c r="O10" s="41">
        <v>41459</v>
      </c>
      <c r="P10" s="6">
        <v>9</v>
      </c>
      <c r="Q10" s="41">
        <v>41477</v>
      </c>
      <c r="R10" s="9" t="s">
        <v>464</v>
      </c>
      <c r="S10" s="27">
        <v>39.43</v>
      </c>
      <c r="T10" s="27">
        <f t="shared" si="2"/>
        <v>197.15</v>
      </c>
      <c r="U10" s="29" t="s">
        <v>1079</v>
      </c>
      <c r="V10" s="29">
        <v>2</v>
      </c>
      <c r="W10" s="28">
        <f t="shared" si="3"/>
        <v>78.86</v>
      </c>
      <c r="X10" s="6" t="s">
        <v>271</v>
      </c>
      <c r="Y10" s="39">
        <v>41800</v>
      </c>
      <c r="Z10" s="55">
        <v>502</v>
      </c>
      <c r="AA10" s="153">
        <f t="shared" si="4"/>
        <v>3</v>
      </c>
      <c r="AB10" s="9"/>
      <c r="AC10" s="27">
        <f t="shared" si="5"/>
        <v>0</v>
      </c>
    </row>
    <row r="11" spans="1:30" ht="38.25" x14ac:dyDescent="0.25">
      <c r="A11" s="4" t="s">
        <v>32</v>
      </c>
      <c r="B11" s="5" t="s">
        <v>33</v>
      </c>
      <c r="C11" s="6" t="s">
        <v>34</v>
      </c>
      <c r="D11" s="6" t="s">
        <v>646</v>
      </c>
      <c r="E11" s="7">
        <v>30724</v>
      </c>
      <c r="F11" s="7" t="s">
        <v>668</v>
      </c>
      <c r="G11" s="7">
        <v>1</v>
      </c>
      <c r="H11" s="21">
        <v>10</v>
      </c>
      <c r="I11" s="7" t="s">
        <v>41</v>
      </c>
      <c r="J11" s="144" t="s">
        <v>44</v>
      </c>
      <c r="K11" s="13">
        <v>37.1</v>
      </c>
      <c r="L11" s="13">
        <f t="shared" si="0"/>
        <v>37.1</v>
      </c>
      <c r="M11" s="14">
        <f t="shared" si="1"/>
        <v>371</v>
      </c>
      <c r="N11" s="62" t="s">
        <v>442</v>
      </c>
      <c r="O11" s="41">
        <v>41459</v>
      </c>
      <c r="P11" s="6">
        <v>10</v>
      </c>
      <c r="Q11" s="41">
        <v>41477</v>
      </c>
      <c r="R11" s="63" t="s">
        <v>465</v>
      </c>
      <c r="S11" s="27"/>
      <c r="T11" s="27">
        <f t="shared" si="2"/>
        <v>0</v>
      </c>
      <c r="U11" s="29"/>
      <c r="V11" s="29"/>
      <c r="W11" s="28">
        <f t="shared" si="3"/>
        <v>0</v>
      </c>
      <c r="X11" s="9"/>
      <c r="Y11" s="9"/>
      <c r="Z11" s="136"/>
      <c r="AA11" s="153">
        <v>0</v>
      </c>
      <c r="AB11" s="9"/>
      <c r="AC11" s="27">
        <f t="shared" si="5"/>
        <v>0</v>
      </c>
    </row>
    <row r="12" spans="1:30" ht="38.25" x14ac:dyDescent="0.25">
      <c r="A12" s="4" t="s">
        <v>32</v>
      </c>
      <c r="B12" s="5" t="s">
        <v>33</v>
      </c>
      <c r="C12" s="6" t="s">
        <v>34</v>
      </c>
      <c r="D12" s="6" t="s">
        <v>646</v>
      </c>
      <c r="E12" s="7">
        <v>30678</v>
      </c>
      <c r="F12" s="7" t="s">
        <v>668</v>
      </c>
      <c r="G12" s="7">
        <v>1</v>
      </c>
      <c r="H12" s="21">
        <v>10</v>
      </c>
      <c r="I12" s="7" t="s">
        <v>45</v>
      </c>
      <c r="J12" s="144" t="s">
        <v>46</v>
      </c>
      <c r="K12" s="13">
        <v>8.89</v>
      </c>
      <c r="L12" s="13">
        <f t="shared" si="0"/>
        <v>8.89</v>
      </c>
      <c r="M12" s="14">
        <f t="shared" si="1"/>
        <v>88.9</v>
      </c>
      <c r="N12" s="62" t="s">
        <v>442</v>
      </c>
      <c r="O12" s="41">
        <v>41459</v>
      </c>
      <c r="P12" s="6">
        <v>11</v>
      </c>
      <c r="Q12" s="41">
        <v>41477</v>
      </c>
      <c r="R12" s="9" t="s">
        <v>464</v>
      </c>
      <c r="S12" s="27">
        <v>7</v>
      </c>
      <c r="T12" s="27">
        <f t="shared" si="2"/>
        <v>70</v>
      </c>
      <c r="U12" s="29" t="s">
        <v>1079</v>
      </c>
      <c r="V12" s="29">
        <v>2</v>
      </c>
      <c r="W12" s="28">
        <f t="shared" si="3"/>
        <v>14</v>
      </c>
      <c r="X12" s="6" t="s">
        <v>271</v>
      </c>
      <c r="Y12" s="39">
        <v>41800</v>
      </c>
      <c r="Z12" s="55">
        <v>502</v>
      </c>
      <c r="AA12" s="153">
        <f t="shared" si="4"/>
        <v>8</v>
      </c>
      <c r="AB12" s="9">
        <v>2</v>
      </c>
      <c r="AC12" s="27">
        <f t="shared" si="5"/>
        <v>14</v>
      </c>
    </row>
    <row r="13" spans="1:30" ht="38.25" x14ac:dyDescent="0.25">
      <c r="A13" s="4"/>
      <c r="B13" s="5"/>
      <c r="C13" s="6"/>
      <c r="D13" s="6"/>
      <c r="E13" s="7"/>
      <c r="F13" s="7"/>
      <c r="G13" s="7"/>
      <c r="H13" s="21"/>
      <c r="I13" s="7"/>
      <c r="J13" s="144" t="s">
        <v>46</v>
      </c>
      <c r="K13" s="13">
        <v>8.89</v>
      </c>
      <c r="L13" s="13">
        <f t="shared" ref="L13" si="9">G13*K13</f>
        <v>0</v>
      </c>
      <c r="M13" s="14">
        <f t="shared" ref="M13" si="10">H13*K13</f>
        <v>0</v>
      </c>
      <c r="N13" s="62" t="s">
        <v>442</v>
      </c>
      <c r="O13" s="41">
        <v>41459</v>
      </c>
      <c r="P13" s="6">
        <v>11</v>
      </c>
      <c r="Q13" s="41">
        <v>41477</v>
      </c>
      <c r="R13" s="9" t="s">
        <v>464</v>
      </c>
      <c r="S13" s="27">
        <v>7</v>
      </c>
      <c r="T13" s="27">
        <f t="shared" ref="T13" si="11">H13*S13</f>
        <v>0</v>
      </c>
      <c r="U13" s="29" t="s">
        <v>1119</v>
      </c>
      <c r="V13" s="29">
        <v>2</v>
      </c>
      <c r="W13" s="28">
        <f t="shared" si="3"/>
        <v>14</v>
      </c>
      <c r="X13" s="6" t="s">
        <v>271</v>
      </c>
      <c r="Y13" s="39">
        <v>41869</v>
      </c>
      <c r="Z13" s="55">
        <v>501</v>
      </c>
      <c r="AA13" s="153"/>
      <c r="AB13" s="9"/>
      <c r="AC13" s="27"/>
    </row>
    <row r="14" spans="1:30" ht="38.25" x14ac:dyDescent="0.25">
      <c r="A14" s="4" t="s">
        <v>32</v>
      </c>
      <c r="B14" s="5" t="s">
        <v>33</v>
      </c>
      <c r="C14" s="6" t="s">
        <v>34</v>
      </c>
      <c r="D14" s="6" t="s">
        <v>646</v>
      </c>
      <c r="E14" s="7">
        <v>111368</v>
      </c>
      <c r="F14" s="7" t="s">
        <v>668</v>
      </c>
      <c r="G14" s="7">
        <v>1</v>
      </c>
      <c r="H14" s="21">
        <v>20</v>
      </c>
      <c r="I14" s="7" t="s">
        <v>47</v>
      </c>
      <c r="J14" s="144" t="s">
        <v>48</v>
      </c>
      <c r="K14" s="13">
        <v>215.03</v>
      </c>
      <c r="L14" s="13">
        <f t="shared" si="0"/>
        <v>215.03</v>
      </c>
      <c r="M14" s="14">
        <f t="shared" si="1"/>
        <v>4300.6000000000004</v>
      </c>
      <c r="N14" s="62" t="s">
        <v>442</v>
      </c>
      <c r="O14" s="41">
        <v>41459</v>
      </c>
      <c r="P14" s="6">
        <v>12</v>
      </c>
      <c r="Q14" s="41">
        <v>41477</v>
      </c>
      <c r="R14" s="9" t="s">
        <v>464</v>
      </c>
      <c r="S14" s="27">
        <v>185</v>
      </c>
      <c r="T14" s="27">
        <f t="shared" si="2"/>
        <v>3700</v>
      </c>
      <c r="U14" s="29" t="s">
        <v>1079</v>
      </c>
      <c r="V14" s="29">
        <v>2</v>
      </c>
      <c r="W14" s="28">
        <f t="shared" si="3"/>
        <v>370</v>
      </c>
      <c r="X14" s="6" t="s">
        <v>271</v>
      </c>
      <c r="Y14" s="39">
        <v>41800</v>
      </c>
      <c r="Z14" s="55">
        <v>502</v>
      </c>
      <c r="AA14" s="153">
        <f t="shared" si="4"/>
        <v>18</v>
      </c>
      <c r="AB14" s="9">
        <v>2</v>
      </c>
      <c r="AC14" s="27">
        <f t="shared" si="5"/>
        <v>370</v>
      </c>
    </row>
    <row r="15" spans="1:30" ht="38.25" x14ac:dyDescent="0.25">
      <c r="A15" s="4"/>
      <c r="B15" s="5"/>
      <c r="C15" s="6"/>
      <c r="D15" s="6"/>
      <c r="E15" s="7"/>
      <c r="F15" s="7"/>
      <c r="G15" s="7"/>
      <c r="H15" s="21"/>
      <c r="I15" s="7"/>
      <c r="J15" s="144" t="s">
        <v>48</v>
      </c>
      <c r="K15" s="13">
        <v>215.03</v>
      </c>
      <c r="L15" s="13">
        <f>G15*K15</f>
        <v>0</v>
      </c>
      <c r="M15" s="14">
        <f>H15*K15</f>
        <v>0</v>
      </c>
      <c r="N15" s="62" t="s">
        <v>442</v>
      </c>
      <c r="O15" s="41">
        <v>41459</v>
      </c>
      <c r="P15" s="6">
        <v>12</v>
      </c>
      <c r="Q15" s="41">
        <v>41477</v>
      </c>
      <c r="R15" s="9" t="s">
        <v>464</v>
      </c>
      <c r="S15" s="27">
        <v>185</v>
      </c>
      <c r="T15" s="27">
        <f>H15*S15</f>
        <v>0</v>
      </c>
      <c r="U15" s="29" t="s">
        <v>1119</v>
      </c>
      <c r="V15" s="29">
        <v>2</v>
      </c>
      <c r="W15" s="28">
        <f>V15*S15</f>
        <v>370</v>
      </c>
      <c r="X15" s="6" t="s">
        <v>271</v>
      </c>
      <c r="Y15" s="39">
        <v>41869</v>
      </c>
      <c r="Z15" s="55">
        <v>501</v>
      </c>
      <c r="AA15" s="153"/>
      <c r="AB15" s="9"/>
      <c r="AC15" s="27"/>
    </row>
    <row r="16" spans="1:30" ht="38.25" x14ac:dyDescent="0.25">
      <c r="A16" s="4" t="s">
        <v>32</v>
      </c>
      <c r="B16" s="5" t="s">
        <v>33</v>
      </c>
      <c r="C16" s="6" t="s">
        <v>34</v>
      </c>
      <c r="D16" s="6" t="s">
        <v>646</v>
      </c>
      <c r="E16" s="7">
        <v>30848</v>
      </c>
      <c r="F16" s="7" t="s">
        <v>668</v>
      </c>
      <c r="G16" s="7">
        <v>1</v>
      </c>
      <c r="H16" s="21">
        <v>10</v>
      </c>
      <c r="I16" s="7" t="s">
        <v>49</v>
      </c>
      <c r="J16" s="144" t="s">
        <v>50</v>
      </c>
      <c r="K16" s="13">
        <v>3.3</v>
      </c>
      <c r="L16" s="13">
        <f t="shared" si="0"/>
        <v>3.3</v>
      </c>
      <c r="M16" s="14">
        <f t="shared" si="1"/>
        <v>33</v>
      </c>
      <c r="N16" s="62" t="s">
        <v>442</v>
      </c>
      <c r="O16" s="41">
        <v>41459</v>
      </c>
      <c r="P16" s="6">
        <v>13</v>
      </c>
      <c r="Q16" s="41">
        <v>41477</v>
      </c>
      <c r="R16" s="9" t="s">
        <v>466</v>
      </c>
      <c r="S16" s="27">
        <v>1.65</v>
      </c>
      <c r="T16" s="27">
        <f t="shared" si="2"/>
        <v>16.5</v>
      </c>
      <c r="U16" s="29" t="s">
        <v>1082</v>
      </c>
      <c r="V16" s="29">
        <v>2</v>
      </c>
      <c r="W16" s="28">
        <f t="shared" si="3"/>
        <v>3.3</v>
      </c>
      <c r="X16" s="6" t="s">
        <v>271</v>
      </c>
      <c r="Y16" s="39">
        <v>41754</v>
      </c>
      <c r="Z16" s="55">
        <v>7221</v>
      </c>
      <c r="AA16" s="153">
        <f t="shared" si="4"/>
        <v>8</v>
      </c>
      <c r="AB16" s="9"/>
      <c r="AC16" s="27">
        <f t="shared" si="5"/>
        <v>0</v>
      </c>
    </row>
    <row r="17" spans="1:29" ht="38.25" x14ac:dyDescent="0.25">
      <c r="A17" s="4" t="s">
        <v>32</v>
      </c>
      <c r="B17" s="5" t="s">
        <v>33</v>
      </c>
      <c r="C17" s="6" t="s">
        <v>34</v>
      </c>
      <c r="D17" s="6" t="s">
        <v>646</v>
      </c>
      <c r="E17" s="7">
        <v>57525</v>
      </c>
      <c r="F17" s="7" t="s">
        <v>668</v>
      </c>
      <c r="G17" s="7">
        <v>1</v>
      </c>
      <c r="H17" s="21">
        <v>10</v>
      </c>
      <c r="I17" s="7" t="s">
        <v>49</v>
      </c>
      <c r="J17" s="132" t="s">
        <v>51</v>
      </c>
      <c r="K17" s="13">
        <v>0.89</v>
      </c>
      <c r="L17" s="13">
        <f t="shared" si="0"/>
        <v>0.89</v>
      </c>
      <c r="M17" s="14">
        <f t="shared" si="1"/>
        <v>8.9</v>
      </c>
      <c r="N17" s="62" t="s">
        <v>442</v>
      </c>
      <c r="O17" s="41">
        <v>41459</v>
      </c>
      <c r="P17" s="6">
        <v>14</v>
      </c>
      <c r="Q17" s="41">
        <v>41477</v>
      </c>
      <c r="R17" s="9" t="s">
        <v>467</v>
      </c>
      <c r="S17" s="27">
        <v>0.89</v>
      </c>
      <c r="T17" s="27">
        <f t="shared" si="2"/>
        <v>8.9</v>
      </c>
      <c r="U17" s="29" t="s">
        <v>1089</v>
      </c>
      <c r="V17" s="29">
        <v>4</v>
      </c>
      <c r="W17" s="28">
        <f t="shared" si="3"/>
        <v>3.56</v>
      </c>
      <c r="X17" s="6" t="s">
        <v>271</v>
      </c>
      <c r="Y17" s="39">
        <v>41764</v>
      </c>
      <c r="Z17" s="55">
        <v>3037</v>
      </c>
      <c r="AA17" s="153">
        <f t="shared" si="4"/>
        <v>6</v>
      </c>
      <c r="AB17" s="9"/>
      <c r="AC17" s="27">
        <f t="shared" si="5"/>
        <v>0</v>
      </c>
    </row>
    <row r="18" spans="1:29" ht="38.25" x14ac:dyDescent="0.25">
      <c r="A18" s="4" t="s">
        <v>32</v>
      </c>
      <c r="B18" s="5" t="s">
        <v>33</v>
      </c>
      <c r="C18" s="6" t="s">
        <v>34</v>
      </c>
      <c r="D18" s="6" t="s">
        <v>646</v>
      </c>
      <c r="E18" s="7">
        <v>57525</v>
      </c>
      <c r="F18" s="7" t="s">
        <v>668</v>
      </c>
      <c r="G18" s="7">
        <v>1</v>
      </c>
      <c r="H18" s="21">
        <v>10</v>
      </c>
      <c r="I18" s="7" t="s">
        <v>49</v>
      </c>
      <c r="J18" s="132" t="s">
        <v>52</v>
      </c>
      <c r="K18" s="13">
        <v>1.6</v>
      </c>
      <c r="L18" s="13">
        <f t="shared" si="0"/>
        <v>1.6</v>
      </c>
      <c r="M18" s="14">
        <f t="shared" si="1"/>
        <v>16</v>
      </c>
      <c r="N18" s="62" t="s">
        <v>442</v>
      </c>
      <c r="O18" s="41">
        <v>41459</v>
      </c>
      <c r="P18" s="6">
        <v>15</v>
      </c>
      <c r="Q18" s="41">
        <v>41477</v>
      </c>
      <c r="R18" s="9" t="s">
        <v>467</v>
      </c>
      <c r="S18" s="27">
        <v>1.6</v>
      </c>
      <c r="T18" s="27">
        <f t="shared" si="2"/>
        <v>16</v>
      </c>
      <c r="U18" s="29" t="s">
        <v>1089</v>
      </c>
      <c r="V18" s="29">
        <v>4</v>
      </c>
      <c r="W18" s="28">
        <f t="shared" ref="W18" si="12">V18*S18</f>
        <v>6.4</v>
      </c>
      <c r="X18" s="6" t="s">
        <v>271</v>
      </c>
      <c r="Y18" s="39">
        <v>41764</v>
      </c>
      <c r="Z18" s="55">
        <v>3037</v>
      </c>
      <c r="AA18" s="153">
        <f t="shared" si="4"/>
        <v>6</v>
      </c>
      <c r="AB18" s="9"/>
      <c r="AC18" s="27">
        <f t="shared" si="5"/>
        <v>0</v>
      </c>
    </row>
    <row r="19" spans="1:29" ht="38.25" x14ac:dyDescent="0.25">
      <c r="A19" s="4" t="s">
        <v>32</v>
      </c>
      <c r="B19" s="5" t="s">
        <v>33</v>
      </c>
      <c r="C19" s="6" t="s">
        <v>34</v>
      </c>
      <c r="D19" s="6" t="s">
        <v>646</v>
      </c>
      <c r="E19" s="7">
        <v>30791</v>
      </c>
      <c r="F19" s="7" t="s">
        <v>668</v>
      </c>
      <c r="G19" s="7">
        <v>1</v>
      </c>
      <c r="H19" s="21">
        <v>10</v>
      </c>
      <c r="I19" s="7" t="s">
        <v>49</v>
      </c>
      <c r="J19" s="132" t="s">
        <v>53</v>
      </c>
      <c r="K19" s="13">
        <v>1.56</v>
      </c>
      <c r="L19" s="13">
        <f t="shared" si="0"/>
        <v>1.56</v>
      </c>
      <c r="M19" s="14">
        <f t="shared" si="1"/>
        <v>15.600000000000001</v>
      </c>
      <c r="N19" s="62" t="s">
        <v>442</v>
      </c>
      <c r="O19" s="41">
        <v>41459</v>
      </c>
      <c r="P19" s="6">
        <v>16</v>
      </c>
      <c r="Q19" s="41">
        <v>41477</v>
      </c>
      <c r="R19" s="9" t="s">
        <v>466</v>
      </c>
      <c r="S19" s="27">
        <v>0.77</v>
      </c>
      <c r="T19" s="27">
        <f t="shared" si="2"/>
        <v>7.7</v>
      </c>
      <c r="U19" s="29" t="s">
        <v>1082</v>
      </c>
      <c r="V19" s="29">
        <v>4</v>
      </c>
      <c r="W19" s="28">
        <f t="shared" si="3"/>
        <v>3.08</v>
      </c>
      <c r="X19" s="6" t="s">
        <v>271</v>
      </c>
      <c r="Y19" s="39">
        <v>41754</v>
      </c>
      <c r="Z19" s="55">
        <v>7221</v>
      </c>
      <c r="AA19" s="153">
        <f t="shared" si="4"/>
        <v>6</v>
      </c>
      <c r="AB19" s="9">
        <v>6</v>
      </c>
      <c r="AC19" s="27">
        <f t="shared" si="5"/>
        <v>4.62</v>
      </c>
    </row>
    <row r="20" spans="1:29" ht="38.25" x14ac:dyDescent="0.25">
      <c r="A20" s="4"/>
      <c r="B20" s="5"/>
      <c r="C20" s="6"/>
      <c r="D20" s="6"/>
      <c r="E20" s="7"/>
      <c r="F20" s="7"/>
      <c r="G20" s="7"/>
      <c r="H20" s="21"/>
      <c r="I20" s="7"/>
      <c r="J20" s="132" t="s">
        <v>53</v>
      </c>
      <c r="K20" s="13"/>
      <c r="L20" s="13"/>
      <c r="M20" s="14"/>
      <c r="N20" s="62" t="s">
        <v>442</v>
      </c>
      <c r="O20" s="41">
        <v>41459</v>
      </c>
      <c r="P20" s="6">
        <v>16</v>
      </c>
      <c r="Q20" s="41">
        <v>41477</v>
      </c>
      <c r="R20" s="9" t="s">
        <v>466</v>
      </c>
      <c r="S20" s="27"/>
      <c r="T20" s="27"/>
      <c r="U20" s="29" t="s">
        <v>1120</v>
      </c>
      <c r="V20" s="29">
        <v>6</v>
      </c>
      <c r="W20" s="28">
        <f>V20*S19</f>
        <v>4.62</v>
      </c>
      <c r="X20" s="6" t="s">
        <v>271</v>
      </c>
      <c r="Y20" s="39">
        <v>41815</v>
      </c>
      <c r="Z20" s="55">
        <v>7640</v>
      </c>
      <c r="AA20" s="153"/>
      <c r="AB20" s="9"/>
      <c r="AC20" s="27"/>
    </row>
    <row r="21" spans="1:29" ht="38.25" x14ac:dyDescent="0.25">
      <c r="A21" s="4" t="s">
        <v>32</v>
      </c>
      <c r="B21" s="5" t="s">
        <v>33</v>
      </c>
      <c r="C21" s="6" t="s">
        <v>34</v>
      </c>
      <c r="D21" s="6" t="s">
        <v>646</v>
      </c>
      <c r="E21" s="7">
        <v>30791</v>
      </c>
      <c r="F21" s="7" t="s">
        <v>668</v>
      </c>
      <c r="G21" s="7">
        <v>1</v>
      </c>
      <c r="H21" s="21">
        <v>10</v>
      </c>
      <c r="I21" s="7" t="s">
        <v>49</v>
      </c>
      <c r="J21" s="132" t="s">
        <v>54</v>
      </c>
      <c r="K21" s="13">
        <v>2.2000000000000002</v>
      </c>
      <c r="L21" s="13">
        <f t="shared" si="0"/>
        <v>2.2000000000000002</v>
      </c>
      <c r="M21" s="14">
        <f t="shared" si="1"/>
        <v>22</v>
      </c>
      <c r="N21" s="62" t="s">
        <v>442</v>
      </c>
      <c r="O21" s="41">
        <v>41459</v>
      </c>
      <c r="P21" s="6">
        <v>17</v>
      </c>
      <c r="Q21" s="41">
        <v>41477</v>
      </c>
      <c r="R21" s="9" t="s">
        <v>468</v>
      </c>
      <c r="S21" s="27">
        <v>1.4</v>
      </c>
      <c r="T21" s="27">
        <f t="shared" si="2"/>
        <v>14</v>
      </c>
      <c r="U21" s="29" t="s">
        <v>1121</v>
      </c>
      <c r="V21" s="29">
        <v>10</v>
      </c>
      <c r="W21" s="28">
        <f t="shared" si="3"/>
        <v>14</v>
      </c>
      <c r="X21" s="6" t="s">
        <v>271</v>
      </c>
      <c r="Y21" s="39">
        <v>41869</v>
      </c>
      <c r="Z21" s="55">
        <v>7200</v>
      </c>
      <c r="AA21" s="153">
        <f t="shared" si="4"/>
        <v>0</v>
      </c>
      <c r="AB21" s="9">
        <v>10</v>
      </c>
      <c r="AC21" s="27">
        <f t="shared" si="5"/>
        <v>14</v>
      </c>
    </row>
    <row r="22" spans="1:29" ht="38.25" x14ac:dyDescent="0.25">
      <c r="A22" s="4" t="s">
        <v>32</v>
      </c>
      <c r="B22" s="5" t="s">
        <v>33</v>
      </c>
      <c r="C22" s="6" t="s">
        <v>34</v>
      </c>
      <c r="D22" s="6" t="s">
        <v>646</v>
      </c>
      <c r="E22" s="7">
        <v>30791</v>
      </c>
      <c r="F22" s="7" t="s">
        <v>668</v>
      </c>
      <c r="G22" s="7">
        <v>1</v>
      </c>
      <c r="H22" s="21">
        <v>10</v>
      </c>
      <c r="I22" s="7" t="s">
        <v>49</v>
      </c>
      <c r="J22" s="132" t="s">
        <v>55</v>
      </c>
      <c r="K22" s="13">
        <v>2.38</v>
      </c>
      <c r="L22" s="13">
        <f t="shared" si="0"/>
        <v>2.38</v>
      </c>
      <c r="M22" s="14">
        <f t="shared" si="1"/>
        <v>23.799999999999997</v>
      </c>
      <c r="N22" s="62" t="s">
        <v>442</v>
      </c>
      <c r="O22" s="41">
        <v>41459</v>
      </c>
      <c r="P22" s="6">
        <v>18</v>
      </c>
      <c r="Q22" s="41">
        <v>41477</v>
      </c>
      <c r="R22" s="9" t="s">
        <v>467</v>
      </c>
      <c r="S22" s="27">
        <v>2.15</v>
      </c>
      <c r="T22" s="27">
        <f t="shared" si="2"/>
        <v>21.5</v>
      </c>
      <c r="U22" s="29" t="s">
        <v>1089</v>
      </c>
      <c r="V22" s="29">
        <v>4</v>
      </c>
      <c r="W22" s="28">
        <f t="shared" ref="W22:W23" si="13">V22*S22</f>
        <v>8.6</v>
      </c>
      <c r="X22" s="6" t="s">
        <v>271</v>
      </c>
      <c r="Y22" s="39">
        <v>41764</v>
      </c>
      <c r="Z22" s="55">
        <v>3037</v>
      </c>
      <c r="AA22" s="153">
        <f t="shared" si="4"/>
        <v>6</v>
      </c>
      <c r="AB22" s="9">
        <v>4</v>
      </c>
      <c r="AC22" s="27">
        <f t="shared" si="5"/>
        <v>8.6</v>
      </c>
    </row>
    <row r="23" spans="1:29" ht="38.25" x14ac:dyDescent="0.25">
      <c r="A23" s="4"/>
      <c r="B23" s="5"/>
      <c r="C23" s="6"/>
      <c r="D23" s="6"/>
      <c r="E23" s="7"/>
      <c r="F23" s="7"/>
      <c r="G23" s="7"/>
      <c r="H23" s="21"/>
      <c r="I23" s="7"/>
      <c r="J23" s="132" t="s">
        <v>55</v>
      </c>
      <c r="K23" s="13">
        <v>2.38</v>
      </c>
      <c r="L23" s="13">
        <f t="shared" ref="L23" si="14">G23*K23</f>
        <v>0</v>
      </c>
      <c r="M23" s="14">
        <f t="shared" ref="M23" si="15">H23*K23</f>
        <v>0</v>
      </c>
      <c r="N23" s="62" t="s">
        <v>442</v>
      </c>
      <c r="O23" s="41">
        <v>41459</v>
      </c>
      <c r="P23" s="6">
        <v>18</v>
      </c>
      <c r="Q23" s="41">
        <v>41477</v>
      </c>
      <c r="R23" s="9" t="s">
        <v>467</v>
      </c>
      <c r="S23" s="27">
        <v>2.15</v>
      </c>
      <c r="T23" s="27">
        <f t="shared" ref="T23" si="16">H23*S23</f>
        <v>0</v>
      </c>
      <c r="U23" s="29" t="s">
        <v>1122</v>
      </c>
      <c r="V23" s="29">
        <v>4</v>
      </c>
      <c r="W23" s="28">
        <f t="shared" si="13"/>
        <v>8.6</v>
      </c>
      <c r="X23" s="6" t="s">
        <v>271</v>
      </c>
      <c r="Y23" s="39">
        <v>41810</v>
      </c>
      <c r="Z23" s="55">
        <v>3116</v>
      </c>
      <c r="AA23" s="153"/>
      <c r="AB23" s="9"/>
      <c r="AC23" s="27"/>
    </row>
    <row r="24" spans="1:29" ht="25.5" x14ac:dyDescent="0.25">
      <c r="A24" s="4" t="s">
        <v>32</v>
      </c>
      <c r="B24" s="5" t="s">
        <v>33</v>
      </c>
      <c r="C24" s="6" t="s">
        <v>34</v>
      </c>
      <c r="D24" s="6" t="s">
        <v>646</v>
      </c>
      <c r="E24" s="7">
        <v>150941</v>
      </c>
      <c r="F24" s="7" t="s">
        <v>668</v>
      </c>
      <c r="G24" s="7">
        <v>10</v>
      </c>
      <c r="H24" s="21">
        <v>100</v>
      </c>
      <c r="I24" s="7" t="s">
        <v>49</v>
      </c>
      <c r="J24" s="132" t="s">
        <v>56</v>
      </c>
      <c r="K24" s="13">
        <v>0.65</v>
      </c>
      <c r="L24" s="13">
        <f t="shared" si="0"/>
        <v>6.5</v>
      </c>
      <c r="M24" s="14">
        <f t="shared" si="1"/>
        <v>65</v>
      </c>
      <c r="N24" s="62" t="s">
        <v>442</v>
      </c>
      <c r="O24" s="41">
        <v>41459</v>
      </c>
      <c r="P24" s="6">
        <v>19</v>
      </c>
      <c r="Q24" s="41">
        <v>41477</v>
      </c>
      <c r="R24" s="9" t="s">
        <v>468</v>
      </c>
      <c r="S24" s="27">
        <v>0.4</v>
      </c>
      <c r="T24" s="27">
        <f t="shared" si="2"/>
        <v>40</v>
      </c>
      <c r="U24" s="29" t="s">
        <v>1080</v>
      </c>
      <c r="V24" s="29">
        <v>40</v>
      </c>
      <c r="W24" s="28">
        <f t="shared" si="3"/>
        <v>16</v>
      </c>
      <c r="X24" s="6" t="s">
        <v>271</v>
      </c>
      <c r="Y24" s="39">
        <v>41764</v>
      </c>
      <c r="Z24" s="55">
        <v>6782</v>
      </c>
      <c r="AA24" s="153">
        <f t="shared" si="4"/>
        <v>60</v>
      </c>
      <c r="AB24" s="9"/>
      <c r="AC24" s="27">
        <f t="shared" si="5"/>
        <v>0</v>
      </c>
    </row>
    <row r="25" spans="1:29" ht="25.5" x14ac:dyDescent="0.25">
      <c r="A25" s="4" t="s">
        <v>32</v>
      </c>
      <c r="B25" s="5" t="s">
        <v>33</v>
      </c>
      <c r="C25" s="6" t="s">
        <v>34</v>
      </c>
      <c r="D25" s="6" t="s">
        <v>646</v>
      </c>
      <c r="E25" s="7">
        <v>150941</v>
      </c>
      <c r="F25" s="7" t="s">
        <v>668</v>
      </c>
      <c r="G25" s="7">
        <v>10</v>
      </c>
      <c r="H25" s="21">
        <v>100</v>
      </c>
      <c r="I25" s="7" t="s">
        <v>49</v>
      </c>
      <c r="J25" s="132" t="s">
        <v>57</v>
      </c>
      <c r="K25" s="13">
        <v>0.47</v>
      </c>
      <c r="L25" s="13">
        <f t="shared" si="0"/>
        <v>4.6999999999999993</v>
      </c>
      <c r="M25" s="14">
        <f t="shared" si="1"/>
        <v>47</v>
      </c>
      <c r="N25" s="62" t="s">
        <v>442</v>
      </c>
      <c r="O25" s="41">
        <v>41459</v>
      </c>
      <c r="P25" s="6">
        <v>20</v>
      </c>
      <c r="Q25" s="41">
        <v>41477</v>
      </c>
      <c r="R25" s="9" t="s">
        <v>466</v>
      </c>
      <c r="S25" s="27">
        <v>0.3</v>
      </c>
      <c r="T25" s="27">
        <f t="shared" si="2"/>
        <v>30</v>
      </c>
      <c r="U25" s="29" t="s">
        <v>1082</v>
      </c>
      <c r="V25" s="29">
        <v>40</v>
      </c>
      <c r="W25" s="28">
        <f t="shared" si="3"/>
        <v>12</v>
      </c>
      <c r="X25" s="6" t="s">
        <v>271</v>
      </c>
      <c r="Y25" s="39">
        <v>41754</v>
      </c>
      <c r="Z25" s="55">
        <v>7221</v>
      </c>
      <c r="AA25" s="153">
        <f t="shared" si="4"/>
        <v>60</v>
      </c>
      <c r="AB25" s="9"/>
      <c r="AC25" s="27">
        <f t="shared" si="5"/>
        <v>0</v>
      </c>
    </row>
    <row r="26" spans="1:29" ht="25.5" x14ac:dyDescent="0.25">
      <c r="A26" s="4" t="s">
        <v>32</v>
      </c>
      <c r="B26" s="5" t="s">
        <v>33</v>
      </c>
      <c r="C26" s="6" t="s">
        <v>34</v>
      </c>
      <c r="D26" s="6" t="s">
        <v>646</v>
      </c>
      <c r="E26" s="7">
        <v>150941</v>
      </c>
      <c r="F26" s="7" t="s">
        <v>668</v>
      </c>
      <c r="G26" s="7">
        <v>10</v>
      </c>
      <c r="H26" s="21">
        <v>100</v>
      </c>
      <c r="I26" s="7" t="s">
        <v>49</v>
      </c>
      <c r="J26" s="132" t="s">
        <v>58</v>
      </c>
      <c r="K26" s="13">
        <v>0.48</v>
      </c>
      <c r="L26" s="13">
        <f t="shared" si="0"/>
        <v>4.8</v>
      </c>
      <c r="M26" s="14">
        <f t="shared" si="1"/>
        <v>48</v>
      </c>
      <c r="N26" s="62" t="s">
        <v>442</v>
      </c>
      <c r="O26" s="41">
        <v>41459</v>
      </c>
      <c r="P26" s="6">
        <v>21</v>
      </c>
      <c r="Q26" s="41">
        <v>41477</v>
      </c>
      <c r="R26" s="9" t="s">
        <v>466</v>
      </c>
      <c r="S26" s="27">
        <v>0.3</v>
      </c>
      <c r="T26" s="27">
        <f t="shared" si="2"/>
        <v>30</v>
      </c>
      <c r="U26" s="29" t="s">
        <v>1082</v>
      </c>
      <c r="V26" s="29">
        <v>40</v>
      </c>
      <c r="W26" s="28">
        <f t="shared" si="3"/>
        <v>12</v>
      </c>
      <c r="X26" s="6" t="s">
        <v>271</v>
      </c>
      <c r="Y26" s="39">
        <v>41754</v>
      </c>
      <c r="Z26" s="55">
        <v>7221</v>
      </c>
      <c r="AA26" s="153">
        <f t="shared" si="4"/>
        <v>60</v>
      </c>
      <c r="AB26" s="9"/>
      <c r="AC26" s="27">
        <f t="shared" si="5"/>
        <v>0</v>
      </c>
    </row>
    <row r="27" spans="1:29" ht="38.25" x14ac:dyDescent="0.25">
      <c r="A27" s="4" t="s">
        <v>32</v>
      </c>
      <c r="B27" s="5" t="s">
        <v>33</v>
      </c>
      <c r="C27" s="6" t="s">
        <v>34</v>
      </c>
      <c r="D27" s="6" t="s">
        <v>646</v>
      </c>
      <c r="E27" s="7">
        <v>150739</v>
      </c>
      <c r="F27" s="7" t="s">
        <v>668</v>
      </c>
      <c r="G27" s="7">
        <v>1</v>
      </c>
      <c r="H27" s="21">
        <v>20</v>
      </c>
      <c r="I27" s="7" t="s">
        <v>35</v>
      </c>
      <c r="J27" s="132" t="s">
        <v>59</v>
      </c>
      <c r="K27" s="13">
        <v>21.87</v>
      </c>
      <c r="L27" s="13">
        <f t="shared" si="0"/>
        <v>21.87</v>
      </c>
      <c r="M27" s="14">
        <f t="shared" si="1"/>
        <v>437.40000000000003</v>
      </c>
      <c r="N27" s="62" t="s">
        <v>442</v>
      </c>
      <c r="O27" s="41">
        <v>41459</v>
      </c>
      <c r="P27" s="6">
        <v>22</v>
      </c>
      <c r="Q27" s="41">
        <v>41477</v>
      </c>
      <c r="R27" s="9" t="s">
        <v>464</v>
      </c>
      <c r="S27" s="27">
        <v>19.899999999999999</v>
      </c>
      <c r="T27" s="27">
        <f t="shared" si="2"/>
        <v>398</v>
      </c>
      <c r="U27" s="29"/>
      <c r="V27" s="29"/>
      <c r="W27" s="28">
        <f t="shared" si="3"/>
        <v>0</v>
      </c>
      <c r="X27" s="9"/>
      <c r="Y27" s="9"/>
      <c r="Z27" s="136"/>
      <c r="AA27" s="153">
        <f t="shared" si="4"/>
        <v>20</v>
      </c>
      <c r="AB27" s="9"/>
      <c r="AC27" s="27">
        <f t="shared" si="5"/>
        <v>0</v>
      </c>
    </row>
    <row r="28" spans="1:29" ht="38.25" x14ac:dyDescent="0.25">
      <c r="A28" s="4" t="s">
        <v>32</v>
      </c>
      <c r="B28" s="5" t="s">
        <v>33</v>
      </c>
      <c r="C28" s="6" t="s">
        <v>34</v>
      </c>
      <c r="D28" s="6" t="s">
        <v>646</v>
      </c>
      <c r="E28" s="7">
        <v>150739</v>
      </c>
      <c r="F28" s="7" t="s">
        <v>668</v>
      </c>
      <c r="G28" s="7">
        <v>1</v>
      </c>
      <c r="H28" s="21">
        <v>20</v>
      </c>
      <c r="I28" s="7" t="s">
        <v>35</v>
      </c>
      <c r="J28" s="132" t="s">
        <v>60</v>
      </c>
      <c r="K28" s="13">
        <v>8.3800000000000008</v>
      </c>
      <c r="L28" s="13">
        <f t="shared" si="0"/>
        <v>8.3800000000000008</v>
      </c>
      <c r="M28" s="14">
        <f t="shared" si="1"/>
        <v>167.60000000000002</v>
      </c>
      <c r="N28" s="62" t="s">
        <v>442</v>
      </c>
      <c r="O28" s="41">
        <v>41459</v>
      </c>
      <c r="P28" s="6">
        <v>23</v>
      </c>
      <c r="Q28" s="41">
        <v>41477</v>
      </c>
      <c r="R28" s="9" t="s">
        <v>462</v>
      </c>
      <c r="S28" s="27">
        <v>8.3800000000000008</v>
      </c>
      <c r="T28" s="27">
        <f t="shared" si="2"/>
        <v>167.60000000000002</v>
      </c>
      <c r="U28" s="29"/>
      <c r="V28" s="29"/>
      <c r="W28" s="28">
        <f t="shared" si="3"/>
        <v>0</v>
      </c>
      <c r="X28" s="9"/>
      <c r="Y28" s="9"/>
      <c r="Z28" s="136"/>
      <c r="AA28" s="153">
        <f t="shared" si="4"/>
        <v>20</v>
      </c>
      <c r="AB28" s="9"/>
      <c r="AC28" s="27">
        <f t="shared" si="5"/>
        <v>0</v>
      </c>
    </row>
    <row r="29" spans="1:29" ht="25.5" x14ac:dyDescent="0.25">
      <c r="A29" s="4" t="s">
        <v>32</v>
      </c>
      <c r="B29" s="5" t="s">
        <v>33</v>
      </c>
      <c r="C29" s="6" t="s">
        <v>34</v>
      </c>
      <c r="D29" s="6" t="s">
        <v>646</v>
      </c>
      <c r="E29" s="7">
        <v>150455</v>
      </c>
      <c r="F29" s="7" t="s">
        <v>668</v>
      </c>
      <c r="G29" s="7">
        <v>1</v>
      </c>
      <c r="H29" s="21">
        <v>30</v>
      </c>
      <c r="I29" s="7" t="s">
        <v>49</v>
      </c>
      <c r="J29" s="132" t="s">
        <v>61</v>
      </c>
      <c r="K29" s="13">
        <v>14</v>
      </c>
      <c r="L29" s="13">
        <f t="shared" si="0"/>
        <v>14</v>
      </c>
      <c r="M29" s="14">
        <f t="shared" si="1"/>
        <v>420</v>
      </c>
      <c r="N29" s="62" t="s">
        <v>442</v>
      </c>
      <c r="O29" s="41">
        <v>41459</v>
      </c>
      <c r="P29" s="6">
        <v>24</v>
      </c>
      <c r="Q29" s="41">
        <v>41477</v>
      </c>
      <c r="R29" s="9" t="s">
        <v>464</v>
      </c>
      <c r="S29" s="27">
        <v>12</v>
      </c>
      <c r="T29" s="27">
        <f t="shared" si="2"/>
        <v>360</v>
      </c>
      <c r="U29" s="29"/>
      <c r="V29" s="29"/>
      <c r="W29" s="28">
        <f t="shared" si="3"/>
        <v>0</v>
      </c>
      <c r="X29" s="9"/>
      <c r="Y29" s="9"/>
      <c r="Z29" s="136"/>
      <c r="AA29" s="153">
        <f t="shared" si="4"/>
        <v>30</v>
      </c>
      <c r="AB29" s="9"/>
      <c r="AC29" s="27">
        <f t="shared" si="5"/>
        <v>0</v>
      </c>
    </row>
    <row r="30" spans="1:29" ht="25.5" x14ac:dyDescent="0.25">
      <c r="A30" s="4" t="s">
        <v>62</v>
      </c>
      <c r="B30" s="5" t="s">
        <v>33</v>
      </c>
      <c r="C30" s="6" t="s">
        <v>34</v>
      </c>
      <c r="D30" s="6" t="s">
        <v>648</v>
      </c>
      <c r="E30" s="21">
        <v>278851</v>
      </c>
      <c r="F30" s="7" t="s">
        <v>668</v>
      </c>
      <c r="G30" s="21">
        <v>1</v>
      </c>
      <c r="H30" s="21">
        <v>40</v>
      </c>
      <c r="I30" s="21" t="s">
        <v>49</v>
      </c>
      <c r="J30" s="144" t="s">
        <v>113</v>
      </c>
      <c r="K30" s="13">
        <v>4.7699999999999996</v>
      </c>
      <c r="L30" s="13">
        <f t="shared" ref="L30:L51" si="17">G30*K30</f>
        <v>4.7699999999999996</v>
      </c>
      <c r="M30" s="14">
        <f t="shared" ref="M30:M51" si="18">H30*K30</f>
        <v>190.79999999999998</v>
      </c>
      <c r="N30" s="9" t="s">
        <v>727</v>
      </c>
      <c r="O30" s="41">
        <v>41501</v>
      </c>
      <c r="P30" s="6">
        <v>7</v>
      </c>
      <c r="Q30" s="41">
        <v>41520</v>
      </c>
      <c r="R30" s="9" t="s">
        <v>793</v>
      </c>
      <c r="S30" s="27">
        <v>4.76</v>
      </c>
      <c r="T30" s="27">
        <f>H30*S30</f>
        <v>190.39999999999998</v>
      </c>
      <c r="U30" s="29" t="s">
        <v>1068</v>
      </c>
      <c r="V30" s="29">
        <v>40</v>
      </c>
      <c r="W30" s="28">
        <f>V30*S30</f>
        <v>190.39999999999998</v>
      </c>
      <c r="X30" s="9"/>
      <c r="Y30" s="9"/>
      <c r="Z30" s="136"/>
      <c r="AA30" s="153">
        <f t="shared" si="4"/>
        <v>0</v>
      </c>
      <c r="AB30" s="9"/>
      <c r="AC30" s="27">
        <f t="shared" si="5"/>
        <v>0</v>
      </c>
    </row>
    <row r="31" spans="1:29" ht="25.5" x14ac:dyDescent="0.25">
      <c r="A31" s="4" t="s">
        <v>62</v>
      </c>
      <c r="B31" s="5" t="s">
        <v>33</v>
      </c>
      <c r="C31" s="6" t="s">
        <v>34</v>
      </c>
      <c r="D31" s="6" t="s">
        <v>648</v>
      </c>
      <c r="E31" s="21">
        <v>382257</v>
      </c>
      <c r="F31" s="7" t="s">
        <v>668</v>
      </c>
      <c r="G31" s="21">
        <v>1</v>
      </c>
      <c r="H31" s="21">
        <v>200</v>
      </c>
      <c r="I31" s="21" t="s">
        <v>49</v>
      </c>
      <c r="J31" s="144" t="s">
        <v>114</v>
      </c>
      <c r="K31" s="13">
        <v>15.35</v>
      </c>
      <c r="L31" s="13">
        <f t="shared" si="17"/>
        <v>15.35</v>
      </c>
      <c r="M31" s="14">
        <f t="shared" si="18"/>
        <v>3070</v>
      </c>
      <c r="N31" s="9" t="s">
        <v>727</v>
      </c>
      <c r="O31" s="41">
        <v>41501</v>
      </c>
      <c r="P31" s="6">
        <v>8</v>
      </c>
      <c r="Q31" s="41">
        <v>41520</v>
      </c>
      <c r="R31" s="9" t="s">
        <v>794</v>
      </c>
      <c r="S31" s="27">
        <v>11.76</v>
      </c>
      <c r="T31" s="27">
        <f t="shared" ref="T31:T49" si="19">H31*S31</f>
        <v>2352</v>
      </c>
      <c r="U31" s="29" t="s">
        <v>943</v>
      </c>
      <c r="V31" s="29">
        <v>50</v>
      </c>
      <c r="W31" s="28">
        <f t="shared" ref="W31:W49" si="20">V31*S31</f>
        <v>588</v>
      </c>
      <c r="X31" s="6" t="s">
        <v>271</v>
      </c>
      <c r="Y31" s="39">
        <v>41585</v>
      </c>
      <c r="Z31" s="55">
        <v>5917</v>
      </c>
      <c r="AA31" s="153">
        <f t="shared" si="4"/>
        <v>150</v>
      </c>
      <c r="AB31" s="9">
        <v>50</v>
      </c>
      <c r="AC31" s="27">
        <f t="shared" si="5"/>
        <v>588</v>
      </c>
    </row>
    <row r="32" spans="1:29" ht="38.25" x14ac:dyDescent="0.25">
      <c r="A32" s="4" t="s">
        <v>62</v>
      </c>
      <c r="B32" s="5" t="s">
        <v>33</v>
      </c>
      <c r="C32" s="6" t="s">
        <v>34</v>
      </c>
      <c r="D32" s="6" t="s">
        <v>648</v>
      </c>
      <c r="E32" s="21">
        <v>150505</v>
      </c>
      <c r="F32" s="7" t="s">
        <v>668</v>
      </c>
      <c r="G32" s="21">
        <v>1</v>
      </c>
      <c r="H32" s="21">
        <v>2000</v>
      </c>
      <c r="I32" s="21" t="s">
        <v>49</v>
      </c>
      <c r="J32" s="144" t="s">
        <v>115</v>
      </c>
      <c r="K32" s="13">
        <v>1</v>
      </c>
      <c r="L32" s="13">
        <f t="shared" si="17"/>
        <v>1</v>
      </c>
      <c r="M32" s="14">
        <f t="shared" si="18"/>
        <v>2000</v>
      </c>
      <c r="N32" s="9" t="s">
        <v>727</v>
      </c>
      <c r="O32" s="41">
        <v>41501</v>
      </c>
      <c r="P32" s="6">
        <v>9</v>
      </c>
      <c r="Q32" s="41">
        <v>41520</v>
      </c>
      <c r="R32" s="9" t="s">
        <v>793</v>
      </c>
      <c r="S32" s="27">
        <v>0.99</v>
      </c>
      <c r="T32" s="27">
        <f t="shared" si="19"/>
        <v>1980</v>
      </c>
      <c r="U32" s="29" t="s">
        <v>1068</v>
      </c>
      <c r="V32" s="29">
        <v>1000</v>
      </c>
      <c r="W32" s="28">
        <f t="shared" si="20"/>
        <v>990</v>
      </c>
      <c r="X32" s="6" t="s">
        <v>271</v>
      </c>
      <c r="Y32" s="39">
        <v>41662</v>
      </c>
      <c r="Z32" s="55">
        <v>38</v>
      </c>
      <c r="AA32" s="155">
        <f t="shared" si="4"/>
        <v>1000</v>
      </c>
      <c r="AB32" s="9"/>
      <c r="AC32" s="27">
        <f t="shared" si="5"/>
        <v>0</v>
      </c>
    </row>
    <row r="33" spans="1:29" ht="25.5" x14ac:dyDescent="0.25">
      <c r="A33" s="4" t="s">
        <v>62</v>
      </c>
      <c r="B33" s="5" t="s">
        <v>33</v>
      </c>
      <c r="C33" s="6" t="s">
        <v>34</v>
      </c>
      <c r="D33" s="6" t="s">
        <v>648</v>
      </c>
      <c r="E33" s="21">
        <v>150505</v>
      </c>
      <c r="F33" s="7" t="s">
        <v>668</v>
      </c>
      <c r="G33" s="21">
        <v>1</v>
      </c>
      <c r="H33" s="21">
        <v>500</v>
      </c>
      <c r="I33" s="21" t="s">
        <v>49</v>
      </c>
      <c r="J33" s="144" t="s">
        <v>116</v>
      </c>
      <c r="K33" s="13">
        <v>2.0299999999999998</v>
      </c>
      <c r="L33" s="13">
        <f t="shared" si="17"/>
        <v>2.0299999999999998</v>
      </c>
      <c r="M33" s="14">
        <f t="shared" si="18"/>
        <v>1014.9999999999999</v>
      </c>
      <c r="N33" s="9" t="s">
        <v>727</v>
      </c>
      <c r="O33" s="41">
        <v>41501</v>
      </c>
      <c r="P33" s="6">
        <v>10</v>
      </c>
      <c r="Q33" s="41">
        <v>41520</v>
      </c>
      <c r="R33" s="9" t="s">
        <v>793</v>
      </c>
      <c r="S33" s="27">
        <v>2.02</v>
      </c>
      <c r="T33" s="27">
        <f t="shared" si="19"/>
        <v>1010</v>
      </c>
      <c r="U33" s="72" t="s">
        <v>1091</v>
      </c>
      <c r="V33" s="72">
        <v>100</v>
      </c>
      <c r="W33" s="74">
        <f t="shared" si="20"/>
        <v>202</v>
      </c>
      <c r="X33" s="9"/>
      <c r="Y33" s="9"/>
      <c r="Z33" s="136"/>
      <c r="AA33" s="153">
        <f t="shared" si="4"/>
        <v>400</v>
      </c>
      <c r="AB33" s="9">
        <v>100</v>
      </c>
      <c r="AC33" s="27">
        <f t="shared" si="5"/>
        <v>202</v>
      </c>
    </row>
    <row r="34" spans="1:29" ht="25.5" x14ac:dyDescent="0.25">
      <c r="A34" s="4"/>
      <c r="B34" s="5"/>
      <c r="C34" s="6"/>
      <c r="D34" s="6"/>
      <c r="E34" s="21"/>
      <c r="F34" s="7"/>
      <c r="G34" s="21"/>
      <c r="H34" s="21"/>
      <c r="I34" s="21"/>
      <c r="J34" s="144" t="s">
        <v>114</v>
      </c>
      <c r="K34" s="13">
        <v>15.35</v>
      </c>
      <c r="L34" s="13">
        <f t="shared" ref="L34" si="21">G34*K34</f>
        <v>0</v>
      </c>
      <c r="M34" s="14">
        <f t="shared" ref="M34" si="22">H34*K34</f>
        <v>0</v>
      </c>
      <c r="N34" s="9" t="s">
        <v>727</v>
      </c>
      <c r="O34" s="41">
        <v>41501</v>
      </c>
      <c r="P34" s="6">
        <v>8</v>
      </c>
      <c r="Q34" s="41">
        <v>41520</v>
      </c>
      <c r="R34" s="9" t="s">
        <v>794</v>
      </c>
      <c r="S34" s="27">
        <v>11.76</v>
      </c>
      <c r="T34" s="27">
        <f t="shared" ref="T34" si="23">H34*S34</f>
        <v>0</v>
      </c>
      <c r="U34" s="29" t="s">
        <v>1123</v>
      </c>
      <c r="V34" s="29">
        <v>50</v>
      </c>
      <c r="W34" s="28">
        <f t="shared" si="20"/>
        <v>588</v>
      </c>
      <c r="X34" s="9" t="s">
        <v>271</v>
      </c>
      <c r="Y34" s="41">
        <v>41813</v>
      </c>
      <c r="Z34" s="136">
        <v>8075</v>
      </c>
      <c r="AA34" s="153"/>
      <c r="AB34" s="9"/>
      <c r="AC34" s="27"/>
    </row>
    <row r="35" spans="1:29" ht="38.25" x14ac:dyDescent="0.25">
      <c r="A35" s="4" t="s">
        <v>62</v>
      </c>
      <c r="B35" s="5" t="s">
        <v>33</v>
      </c>
      <c r="C35" s="6" t="s">
        <v>34</v>
      </c>
      <c r="D35" s="6" t="s">
        <v>648</v>
      </c>
      <c r="E35" s="21">
        <v>281981</v>
      </c>
      <c r="F35" s="7" t="s">
        <v>668</v>
      </c>
      <c r="G35" s="21">
        <v>1</v>
      </c>
      <c r="H35" s="21">
        <v>300</v>
      </c>
      <c r="I35" s="21" t="s">
        <v>49</v>
      </c>
      <c r="J35" s="144" t="s">
        <v>117</v>
      </c>
      <c r="K35" s="13">
        <v>13.33</v>
      </c>
      <c r="L35" s="13">
        <f t="shared" si="17"/>
        <v>13.33</v>
      </c>
      <c r="M35" s="14">
        <f t="shared" si="18"/>
        <v>3999</v>
      </c>
      <c r="N35" s="9" t="s">
        <v>727</v>
      </c>
      <c r="O35" s="41">
        <v>41501</v>
      </c>
      <c r="P35" s="6">
        <v>11</v>
      </c>
      <c r="Q35" s="41">
        <v>41520</v>
      </c>
      <c r="R35" s="9" t="s">
        <v>794</v>
      </c>
      <c r="S35" s="27">
        <v>12.45</v>
      </c>
      <c r="T35" s="27">
        <f t="shared" si="19"/>
        <v>3735</v>
      </c>
      <c r="U35" s="29" t="s">
        <v>1092</v>
      </c>
      <c r="V35" s="29">
        <v>200</v>
      </c>
      <c r="W35" s="28">
        <f t="shared" si="20"/>
        <v>2490</v>
      </c>
      <c r="X35" s="9" t="s">
        <v>271</v>
      </c>
      <c r="Y35" s="41">
        <v>41813</v>
      </c>
      <c r="Z35" s="136">
        <v>8074</v>
      </c>
      <c r="AA35" s="153">
        <f t="shared" si="4"/>
        <v>100</v>
      </c>
      <c r="AB35" s="9"/>
      <c r="AC35" s="27">
        <f t="shared" si="5"/>
        <v>0</v>
      </c>
    </row>
    <row r="36" spans="1:29" ht="38.25" x14ac:dyDescent="0.25">
      <c r="A36" s="4" t="s">
        <v>62</v>
      </c>
      <c r="B36" s="5" t="s">
        <v>33</v>
      </c>
      <c r="C36" s="6" t="s">
        <v>34</v>
      </c>
      <c r="D36" s="6" t="s">
        <v>648</v>
      </c>
      <c r="E36" s="21">
        <v>33189</v>
      </c>
      <c r="F36" s="7" t="s">
        <v>668</v>
      </c>
      <c r="G36" s="21">
        <v>1</v>
      </c>
      <c r="H36" s="21">
        <v>100</v>
      </c>
      <c r="I36" s="21" t="s">
        <v>49</v>
      </c>
      <c r="J36" s="144" t="s">
        <v>118</v>
      </c>
      <c r="K36" s="13">
        <v>0.49</v>
      </c>
      <c r="L36" s="13">
        <f t="shared" si="17"/>
        <v>0.49</v>
      </c>
      <c r="M36" s="14">
        <f t="shared" si="18"/>
        <v>49</v>
      </c>
      <c r="N36" s="9" t="s">
        <v>727</v>
      </c>
      <c r="O36" s="41">
        <v>41501</v>
      </c>
      <c r="P36" s="6">
        <v>12</v>
      </c>
      <c r="Q36" s="41">
        <v>41520</v>
      </c>
      <c r="R36" s="9" t="s">
        <v>795</v>
      </c>
      <c r="S36" s="27">
        <v>0.4</v>
      </c>
      <c r="T36" s="27">
        <f t="shared" si="19"/>
        <v>40</v>
      </c>
      <c r="U36" s="29" t="s">
        <v>944</v>
      </c>
      <c r="V36" s="29">
        <v>100</v>
      </c>
      <c r="W36" s="28">
        <f t="shared" si="20"/>
        <v>40</v>
      </c>
      <c r="X36" s="6" t="s">
        <v>271</v>
      </c>
      <c r="Y36" s="39">
        <v>41576</v>
      </c>
      <c r="Z36" s="55">
        <v>3395</v>
      </c>
      <c r="AA36" s="153">
        <f t="shared" si="4"/>
        <v>0</v>
      </c>
      <c r="AB36" s="9"/>
      <c r="AC36" s="27">
        <f t="shared" si="5"/>
        <v>0</v>
      </c>
    </row>
    <row r="37" spans="1:29" ht="38.25" x14ac:dyDescent="0.25">
      <c r="A37" s="4" t="s">
        <v>62</v>
      </c>
      <c r="B37" s="5" t="s">
        <v>33</v>
      </c>
      <c r="C37" s="6" t="s">
        <v>34</v>
      </c>
      <c r="D37" s="6"/>
      <c r="E37" s="21"/>
      <c r="F37" s="7"/>
      <c r="G37" s="21"/>
      <c r="H37" s="21">
        <v>200</v>
      </c>
      <c r="I37" s="21" t="s">
        <v>49</v>
      </c>
      <c r="J37" s="144" t="s">
        <v>118</v>
      </c>
      <c r="K37" s="13"/>
      <c r="L37" s="13"/>
      <c r="M37" s="14"/>
      <c r="N37" s="9" t="s">
        <v>727</v>
      </c>
      <c r="O37" s="41">
        <v>41501</v>
      </c>
      <c r="P37" s="6">
        <v>12</v>
      </c>
      <c r="Q37" s="41">
        <v>41520</v>
      </c>
      <c r="R37" s="9" t="s">
        <v>795</v>
      </c>
      <c r="S37" s="27">
        <v>0.4</v>
      </c>
      <c r="T37" s="27">
        <f t="shared" si="19"/>
        <v>80</v>
      </c>
      <c r="U37" s="29" t="s">
        <v>1093</v>
      </c>
      <c r="V37" s="29">
        <v>200</v>
      </c>
      <c r="W37" s="28">
        <f t="shared" ref="W37" si="24">V37*S37</f>
        <v>80</v>
      </c>
      <c r="X37" s="6" t="s">
        <v>271</v>
      </c>
      <c r="Y37" s="39">
        <v>41814</v>
      </c>
      <c r="Z37" s="55">
        <v>4427</v>
      </c>
      <c r="AA37" s="153"/>
      <c r="AB37" s="9"/>
      <c r="AC37" s="27"/>
    </row>
    <row r="38" spans="1:29" ht="38.25" x14ac:dyDescent="0.25">
      <c r="A38" s="4" t="s">
        <v>62</v>
      </c>
      <c r="B38" s="5" t="s">
        <v>33</v>
      </c>
      <c r="C38" s="6" t="s">
        <v>34</v>
      </c>
      <c r="D38" s="6" t="s">
        <v>648</v>
      </c>
      <c r="E38" s="21">
        <v>33189</v>
      </c>
      <c r="F38" s="7" t="s">
        <v>668</v>
      </c>
      <c r="G38" s="21">
        <v>1</v>
      </c>
      <c r="H38" s="21">
        <v>300</v>
      </c>
      <c r="I38" s="21" t="s">
        <v>49</v>
      </c>
      <c r="J38" s="144" t="s">
        <v>119</v>
      </c>
      <c r="K38" s="13">
        <v>1.1000000000000001</v>
      </c>
      <c r="L38" s="13">
        <f t="shared" si="17"/>
        <v>1.1000000000000001</v>
      </c>
      <c r="M38" s="14">
        <f t="shared" si="18"/>
        <v>330</v>
      </c>
      <c r="N38" s="9" t="s">
        <v>727</v>
      </c>
      <c r="O38" s="41">
        <v>41501</v>
      </c>
      <c r="P38" s="6">
        <v>13</v>
      </c>
      <c r="Q38" s="41">
        <v>41520</v>
      </c>
      <c r="R38" s="63" t="s">
        <v>472</v>
      </c>
      <c r="S38" s="27"/>
      <c r="T38" s="27">
        <f t="shared" si="19"/>
        <v>0</v>
      </c>
      <c r="U38" s="29"/>
      <c r="V38" s="29">
        <v>0</v>
      </c>
      <c r="W38" s="28">
        <f>V38*S38</f>
        <v>0</v>
      </c>
      <c r="X38" s="9"/>
      <c r="Y38" s="9"/>
      <c r="Z38" s="136"/>
      <c r="AA38" s="153">
        <v>0</v>
      </c>
      <c r="AB38" s="9"/>
      <c r="AC38" s="27">
        <f t="shared" si="5"/>
        <v>0</v>
      </c>
    </row>
    <row r="39" spans="1:29" ht="25.5" x14ac:dyDescent="0.25">
      <c r="A39" s="4" t="s">
        <v>62</v>
      </c>
      <c r="B39" s="5" t="s">
        <v>33</v>
      </c>
      <c r="C39" s="6" t="s">
        <v>34</v>
      </c>
      <c r="D39" s="6" t="s">
        <v>648</v>
      </c>
      <c r="E39" s="21">
        <v>304451</v>
      </c>
      <c r="F39" s="7" t="s">
        <v>668</v>
      </c>
      <c r="G39" s="21">
        <v>1</v>
      </c>
      <c r="H39" s="21">
        <v>150</v>
      </c>
      <c r="I39" s="21" t="s">
        <v>49</v>
      </c>
      <c r="J39" s="144" t="s">
        <v>120</v>
      </c>
      <c r="K39" s="13">
        <v>10.15</v>
      </c>
      <c r="L39" s="13">
        <f t="shared" si="17"/>
        <v>10.15</v>
      </c>
      <c r="M39" s="14">
        <f t="shared" si="18"/>
        <v>1522.5</v>
      </c>
      <c r="N39" s="9" t="s">
        <v>727</v>
      </c>
      <c r="O39" s="41">
        <v>41501</v>
      </c>
      <c r="P39" s="6">
        <v>14</v>
      </c>
      <c r="Q39" s="41">
        <v>41520</v>
      </c>
      <c r="R39" s="9" t="s">
        <v>794</v>
      </c>
      <c r="S39" s="27">
        <v>3.11</v>
      </c>
      <c r="T39" s="27">
        <f t="shared" si="19"/>
        <v>466.5</v>
      </c>
      <c r="U39" s="29" t="s">
        <v>1092</v>
      </c>
      <c r="V39" s="29">
        <v>50</v>
      </c>
      <c r="W39" s="28">
        <f t="shared" si="20"/>
        <v>155.5</v>
      </c>
      <c r="X39" s="9" t="s">
        <v>271</v>
      </c>
      <c r="Y39" s="41">
        <v>41813</v>
      </c>
      <c r="Z39" s="136">
        <v>8074</v>
      </c>
      <c r="AA39" s="153">
        <f t="shared" si="4"/>
        <v>100</v>
      </c>
      <c r="AB39" s="9">
        <v>100</v>
      </c>
      <c r="AC39" s="27">
        <f t="shared" si="5"/>
        <v>311</v>
      </c>
    </row>
    <row r="40" spans="1:29" ht="25.5" x14ac:dyDescent="0.25">
      <c r="A40" s="4"/>
      <c r="B40" s="5"/>
      <c r="C40" s="6"/>
      <c r="D40" s="6"/>
      <c r="E40" s="21"/>
      <c r="F40" s="7"/>
      <c r="G40" s="21"/>
      <c r="H40" s="21"/>
      <c r="I40" s="21"/>
      <c r="J40" s="144" t="s">
        <v>120</v>
      </c>
      <c r="K40" s="13">
        <v>10.15</v>
      </c>
      <c r="L40" s="13">
        <f t="shared" ref="L40" si="25">G40*K40</f>
        <v>0</v>
      </c>
      <c r="M40" s="14">
        <f t="shared" ref="M40" si="26">H40*K40</f>
        <v>0</v>
      </c>
      <c r="N40" s="9" t="s">
        <v>727</v>
      </c>
      <c r="O40" s="41">
        <v>41501</v>
      </c>
      <c r="P40" s="6">
        <v>14</v>
      </c>
      <c r="Q40" s="41">
        <v>41520</v>
      </c>
      <c r="R40" s="9" t="s">
        <v>794</v>
      </c>
      <c r="S40" s="27">
        <v>3.11</v>
      </c>
      <c r="T40" s="27">
        <f t="shared" ref="T40" si="27">H40*S40</f>
        <v>0</v>
      </c>
      <c r="U40" s="29" t="s">
        <v>1123</v>
      </c>
      <c r="V40" s="29">
        <v>100</v>
      </c>
      <c r="W40" s="28">
        <f t="shared" si="20"/>
        <v>311</v>
      </c>
      <c r="X40" s="9" t="s">
        <v>271</v>
      </c>
      <c r="Y40" s="41">
        <v>41813</v>
      </c>
      <c r="Z40" s="136">
        <v>8075</v>
      </c>
      <c r="AA40" s="153"/>
      <c r="AB40" s="9"/>
      <c r="AC40" s="27"/>
    </row>
    <row r="41" spans="1:29" ht="38.25" x14ac:dyDescent="0.25">
      <c r="A41" s="4" t="s">
        <v>62</v>
      </c>
      <c r="B41" s="5" t="s">
        <v>33</v>
      </c>
      <c r="C41" s="6" t="s">
        <v>34</v>
      </c>
      <c r="D41" s="6" t="s">
        <v>648</v>
      </c>
      <c r="E41" s="21">
        <v>150572</v>
      </c>
      <c r="F41" s="7" t="s">
        <v>668</v>
      </c>
      <c r="G41" s="21">
        <v>1</v>
      </c>
      <c r="H41" s="21">
        <v>100</v>
      </c>
      <c r="I41" s="21" t="s">
        <v>49</v>
      </c>
      <c r="J41" s="144" t="s">
        <v>121</v>
      </c>
      <c r="K41" s="13">
        <v>7.06</v>
      </c>
      <c r="L41" s="13">
        <f t="shared" si="17"/>
        <v>7.06</v>
      </c>
      <c r="M41" s="14">
        <f t="shared" si="18"/>
        <v>706</v>
      </c>
      <c r="N41" s="9" t="s">
        <v>727</v>
      </c>
      <c r="O41" s="41">
        <v>41501</v>
      </c>
      <c r="P41" s="6">
        <v>15</v>
      </c>
      <c r="Q41" s="41">
        <v>41520</v>
      </c>
      <c r="R41" s="9" t="s">
        <v>794</v>
      </c>
      <c r="S41" s="27">
        <v>5.18</v>
      </c>
      <c r="T41" s="27">
        <f t="shared" si="19"/>
        <v>518</v>
      </c>
      <c r="U41" s="29" t="s">
        <v>1123</v>
      </c>
      <c r="V41" s="29">
        <v>100</v>
      </c>
      <c r="W41" s="28">
        <f t="shared" si="20"/>
        <v>518</v>
      </c>
      <c r="X41" s="9" t="s">
        <v>271</v>
      </c>
      <c r="Y41" s="41">
        <v>41813</v>
      </c>
      <c r="Z41" s="136">
        <v>8075</v>
      </c>
      <c r="AA41" s="153">
        <f t="shared" si="4"/>
        <v>0</v>
      </c>
      <c r="AB41" s="9">
        <v>100</v>
      </c>
      <c r="AC41" s="27">
        <f t="shared" si="5"/>
        <v>518</v>
      </c>
    </row>
    <row r="42" spans="1:29" ht="25.5" x14ac:dyDescent="0.25">
      <c r="A42" s="4"/>
      <c r="B42" s="5"/>
      <c r="C42" s="6"/>
      <c r="D42" s="6"/>
      <c r="E42" s="21"/>
      <c r="F42" s="7"/>
      <c r="G42" s="21"/>
      <c r="H42" s="21"/>
      <c r="I42" s="21"/>
      <c r="J42" s="144" t="s">
        <v>116</v>
      </c>
      <c r="K42" s="13">
        <v>2.0299999999999998</v>
      </c>
      <c r="L42" s="13">
        <f t="shared" ref="L42" si="28">G42*K42</f>
        <v>0</v>
      </c>
      <c r="M42" s="14">
        <f t="shared" ref="M42" si="29">H42*K42</f>
        <v>0</v>
      </c>
      <c r="N42" s="9" t="s">
        <v>727</v>
      </c>
      <c r="O42" s="41">
        <v>41501</v>
      </c>
      <c r="P42" s="6">
        <v>10</v>
      </c>
      <c r="Q42" s="41">
        <v>41520</v>
      </c>
      <c r="R42" s="9" t="s">
        <v>793</v>
      </c>
      <c r="S42" s="27">
        <v>2.02</v>
      </c>
      <c r="T42" s="27">
        <f t="shared" ref="T42" si="30">H42*S42</f>
        <v>0</v>
      </c>
      <c r="U42" s="29" t="s">
        <v>1124</v>
      </c>
      <c r="V42" s="29">
        <v>100</v>
      </c>
      <c r="W42" s="28">
        <f t="shared" si="20"/>
        <v>202</v>
      </c>
      <c r="X42" s="9"/>
      <c r="Y42" s="9"/>
      <c r="Z42" s="136"/>
      <c r="AA42" s="153"/>
      <c r="AB42" s="9"/>
      <c r="AC42" s="27"/>
    </row>
    <row r="43" spans="1:29" ht="25.5" x14ac:dyDescent="0.25">
      <c r="A43" s="4" t="s">
        <v>62</v>
      </c>
      <c r="B43" s="5" t="s">
        <v>33</v>
      </c>
      <c r="C43" s="6" t="s">
        <v>34</v>
      </c>
      <c r="D43" s="6" t="s">
        <v>648</v>
      </c>
      <c r="E43" s="21">
        <v>206995</v>
      </c>
      <c r="F43" s="7" t="s">
        <v>668</v>
      </c>
      <c r="G43" s="21">
        <v>1</v>
      </c>
      <c r="H43" s="21">
        <v>100</v>
      </c>
      <c r="I43" s="21" t="s">
        <v>63</v>
      </c>
      <c r="J43" s="144" t="s">
        <v>122</v>
      </c>
      <c r="K43" s="13">
        <v>4.8</v>
      </c>
      <c r="L43" s="13">
        <f t="shared" si="17"/>
        <v>4.8</v>
      </c>
      <c r="M43" s="14">
        <f t="shared" si="18"/>
        <v>480</v>
      </c>
      <c r="N43" s="9" t="s">
        <v>727</v>
      </c>
      <c r="O43" s="41">
        <v>41501</v>
      </c>
      <c r="P43" s="6">
        <v>16</v>
      </c>
      <c r="Q43" s="41">
        <v>41520</v>
      </c>
      <c r="R43" s="9" t="s">
        <v>796</v>
      </c>
      <c r="S43" s="27">
        <v>4.8</v>
      </c>
      <c r="T43" s="27">
        <f t="shared" si="19"/>
        <v>480</v>
      </c>
      <c r="U43" s="29" t="s">
        <v>1068</v>
      </c>
      <c r="V43" s="29">
        <v>50</v>
      </c>
      <c r="W43" s="28">
        <f t="shared" si="20"/>
        <v>240</v>
      </c>
      <c r="X43" s="9"/>
      <c r="Y43" s="9"/>
      <c r="Z43" s="136"/>
      <c r="AA43" s="153">
        <f t="shared" si="4"/>
        <v>50</v>
      </c>
      <c r="AB43" s="9"/>
      <c r="AC43" s="27">
        <f t="shared" si="5"/>
        <v>0</v>
      </c>
    </row>
    <row r="44" spans="1:29" ht="25.5" x14ac:dyDescent="0.25">
      <c r="A44" s="4" t="s">
        <v>62</v>
      </c>
      <c r="B44" s="5" t="s">
        <v>33</v>
      </c>
      <c r="C44" s="6" t="s">
        <v>34</v>
      </c>
      <c r="D44" s="6" t="s">
        <v>648</v>
      </c>
      <c r="E44" s="21">
        <v>278968</v>
      </c>
      <c r="F44" s="7" t="s">
        <v>668</v>
      </c>
      <c r="G44" s="21">
        <v>1</v>
      </c>
      <c r="H44" s="21">
        <v>200</v>
      </c>
      <c r="I44" s="21" t="s">
        <v>63</v>
      </c>
      <c r="J44" s="144" t="s">
        <v>123</v>
      </c>
      <c r="K44" s="13">
        <v>2.4700000000000002</v>
      </c>
      <c r="L44" s="13">
        <f t="shared" si="17"/>
        <v>2.4700000000000002</v>
      </c>
      <c r="M44" s="14">
        <f t="shared" si="18"/>
        <v>494.00000000000006</v>
      </c>
      <c r="N44" s="9" t="s">
        <v>727</v>
      </c>
      <c r="O44" s="41">
        <v>41501</v>
      </c>
      <c r="P44" s="6">
        <v>17</v>
      </c>
      <c r="Q44" s="41">
        <v>41520</v>
      </c>
      <c r="R44" s="9" t="s">
        <v>797</v>
      </c>
      <c r="S44" s="27">
        <v>2.2000000000000002</v>
      </c>
      <c r="T44" s="27">
        <f t="shared" si="19"/>
        <v>440.00000000000006</v>
      </c>
      <c r="U44" s="29" t="s">
        <v>945</v>
      </c>
      <c r="V44" s="29">
        <v>50</v>
      </c>
      <c r="W44" s="28">
        <f t="shared" si="20"/>
        <v>110.00000000000001</v>
      </c>
      <c r="X44" s="6" t="s">
        <v>271</v>
      </c>
      <c r="Y44" s="39">
        <v>41585</v>
      </c>
      <c r="Z44" s="55">
        <v>739</v>
      </c>
      <c r="AA44" s="153">
        <f>H44-V44-V45</f>
        <v>100</v>
      </c>
      <c r="AB44" s="9">
        <v>50</v>
      </c>
      <c r="AC44" s="27">
        <f t="shared" si="5"/>
        <v>110.00000000000001</v>
      </c>
    </row>
    <row r="45" spans="1:29" ht="25.5" x14ac:dyDescent="0.25">
      <c r="A45" s="4"/>
      <c r="B45" s="5"/>
      <c r="C45" s="6"/>
      <c r="D45" s="6"/>
      <c r="E45" s="21"/>
      <c r="F45" s="7"/>
      <c r="G45" s="21"/>
      <c r="H45" s="21"/>
      <c r="I45" s="21"/>
      <c r="J45" s="144" t="s">
        <v>123</v>
      </c>
      <c r="K45" s="13">
        <v>2.4700000000000002</v>
      </c>
      <c r="L45" s="13">
        <f t="shared" ref="L45" si="31">G45*K45</f>
        <v>0</v>
      </c>
      <c r="M45" s="14">
        <f t="shared" ref="M45" si="32">H45*K45</f>
        <v>0</v>
      </c>
      <c r="N45" s="9" t="s">
        <v>727</v>
      </c>
      <c r="O45" s="41">
        <v>41501</v>
      </c>
      <c r="P45" s="6">
        <v>17</v>
      </c>
      <c r="Q45" s="41">
        <v>41520</v>
      </c>
      <c r="R45" s="9" t="s">
        <v>797</v>
      </c>
      <c r="S45" s="27">
        <v>2.2000000000000002</v>
      </c>
      <c r="T45" s="27">
        <f t="shared" ref="T45" si="33">H45*S45</f>
        <v>0</v>
      </c>
      <c r="U45" s="29" t="s">
        <v>1125</v>
      </c>
      <c r="V45" s="29">
        <v>50</v>
      </c>
      <c r="W45" s="28">
        <f t="shared" si="20"/>
        <v>110.00000000000001</v>
      </c>
      <c r="X45" s="6" t="s">
        <v>271</v>
      </c>
      <c r="Y45" s="39">
        <v>41859</v>
      </c>
      <c r="Z45" s="55">
        <v>891</v>
      </c>
      <c r="AA45" s="153"/>
      <c r="AB45" s="9"/>
      <c r="AC45" s="27"/>
    </row>
    <row r="46" spans="1:29" ht="25.5" x14ac:dyDescent="0.25">
      <c r="A46" s="4" t="s">
        <v>62</v>
      </c>
      <c r="B46" s="5" t="s">
        <v>33</v>
      </c>
      <c r="C46" s="6" t="s">
        <v>34</v>
      </c>
      <c r="D46" s="6" t="s">
        <v>648</v>
      </c>
      <c r="E46" s="21">
        <v>391988</v>
      </c>
      <c r="F46" s="7" t="s">
        <v>668</v>
      </c>
      <c r="G46" s="21">
        <v>1</v>
      </c>
      <c r="H46" s="21">
        <v>200</v>
      </c>
      <c r="I46" s="21" t="s">
        <v>63</v>
      </c>
      <c r="J46" s="144" t="s">
        <v>123</v>
      </c>
      <c r="K46" s="13">
        <v>5.24</v>
      </c>
      <c r="L46" s="13">
        <f t="shared" si="17"/>
        <v>5.24</v>
      </c>
      <c r="M46" s="14">
        <f t="shared" si="18"/>
        <v>1048</v>
      </c>
      <c r="N46" s="9" t="s">
        <v>727</v>
      </c>
      <c r="O46" s="41">
        <v>41501</v>
      </c>
      <c r="P46" s="6">
        <v>18</v>
      </c>
      <c r="Q46" s="41">
        <v>41520</v>
      </c>
      <c r="R46" s="9" t="s">
        <v>468</v>
      </c>
      <c r="S46" s="27">
        <v>4.4800000000000004</v>
      </c>
      <c r="T46" s="27">
        <f t="shared" si="19"/>
        <v>896.00000000000011</v>
      </c>
      <c r="U46" s="29" t="s">
        <v>958</v>
      </c>
      <c r="V46" s="29">
        <v>50</v>
      </c>
      <c r="W46" s="28">
        <f t="shared" si="20"/>
        <v>224.00000000000003</v>
      </c>
      <c r="X46" s="6" t="s">
        <v>271</v>
      </c>
      <c r="Y46" s="39">
        <v>41603</v>
      </c>
      <c r="Z46" s="55">
        <v>6324</v>
      </c>
      <c r="AA46" s="153">
        <f t="shared" si="4"/>
        <v>150</v>
      </c>
      <c r="AB46" s="9">
        <v>50</v>
      </c>
      <c r="AC46" s="27">
        <f t="shared" si="5"/>
        <v>224.00000000000003</v>
      </c>
    </row>
    <row r="47" spans="1:29" ht="25.5" x14ac:dyDescent="0.25">
      <c r="A47" s="4"/>
      <c r="B47" s="5"/>
      <c r="C47" s="6"/>
      <c r="D47" s="6"/>
      <c r="E47" s="21"/>
      <c r="F47" s="7"/>
      <c r="G47" s="21"/>
      <c r="H47" s="21"/>
      <c r="I47" s="21"/>
      <c r="J47" s="144" t="s">
        <v>123</v>
      </c>
      <c r="K47" s="13">
        <v>5.24</v>
      </c>
      <c r="L47" s="13">
        <f t="shared" ref="L47" si="34">G47*K47</f>
        <v>0</v>
      </c>
      <c r="M47" s="14">
        <f t="shared" ref="M47" si="35">H47*K47</f>
        <v>0</v>
      </c>
      <c r="N47" s="9" t="s">
        <v>727</v>
      </c>
      <c r="O47" s="41">
        <v>41501</v>
      </c>
      <c r="P47" s="6">
        <v>18</v>
      </c>
      <c r="Q47" s="41">
        <v>41520</v>
      </c>
      <c r="R47" s="9" t="s">
        <v>468</v>
      </c>
      <c r="S47" s="27">
        <v>4.4800000000000004</v>
      </c>
      <c r="T47" s="27">
        <f t="shared" ref="T47" si="36">H47*S47</f>
        <v>0</v>
      </c>
      <c r="U47" s="29" t="s">
        <v>1126</v>
      </c>
      <c r="V47" s="29">
        <v>50</v>
      </c>
      <c r="W47" s="28">
        <f t="shared" si="20"/>
        <v>224.00000000000003</v>
      </c>
      <c r="X47" s="6" t="s">
        <v>271</v>
      </c>
      <c r="Y47" s="39">
        <v>41869</v>
      </c>
      <c r="Z47" s="55">
        <v>7201</v>
      </c>
      <c r="AA47" s="153"/>
      <c r="AB47" s="9"/>
      <c r="AC47" s="27"/>
    </row>
    <row r="48" spans="1:29" ht="25.5" x14ac:dyDescent="0.25">
      <c r="A48" s="4" t="s">
        <v>62</v>
      </c>
      <c r="B48" s="5" t="s">
        <v>33</v>
      </c>
      <c r="C48" s="6" t="s">
        <v>34</v>
      </c>
      <c r="D48" s="6" t="s">
        <v>648</v>
      </c>
      <c r="E48" s="21">
        <v>279046</v>
      </c>
      <c r="F48" s="7" t="s">
        <v>668</v>
      </c>
      <c r="G48" s="21">
        <v>1</v>
      </c>
      <c r="H48" s="21">
        <v>200</v>
      </c>
      <c r="I48" s="21" t="s">
        <v>63</v>
      </c>
      <c r="J48" s="144" t="s">
        <v>124</v>
      </c>
      <c r="K48" s="13">
        <v>0.41</v>
      </c>
      <c r="L48" s="13">
        <f t="shared" si="17"/>
        <v>0.41</v>
      </c>
      <c r="M48" s="14">
        <f t="shared" si="18"/>
        <v>82</v>
      </c>
      <c r="N48" s="9" t="s">
        <v>727</v>
      </c>
      <c r="O48" s="41">
        <v>41501</v>
      </c>
      <c r="P48" s="6">
        <v>19</v>
      </c>
      <c r="Q48" s="41">
        <v>41520</v>
      </c>
      <c r="R48" s="63" t="s">
        <v>472</v>
      </c>
      <c r="S48" s="27"/>
      <c r="T48" s="27">
        <f t="shared" si="19"/>
        <v>0</v>
      </c>
      <c r="U48" s="29"/>
      <c r="V48" s="29"/>
      <c r="W48" s="74">
        <f t="shared" si="20"/>
        <v>0</v>
      </c>
      <c r="X48" s="9"/>
      <c r="Y48" s="9"/>
      <c r="Z48" s="136"/>
      <c r="AA48" s="153">
        <v>0</v>
      </c>
      <c r="AB48" s="9"/>
      <c r="AC48" s="27">
        <f t="shared" si="5"/>
        <v>0</v>
      </c>
    </row>
    <row r="49" spans="1:30" ht="25.5" x14ac:dyDescent="0.25">
      <c r="A49" s="4" t="s">
        <v>62</v>
      </c>
      <c r="B49" s="5" t="s">
        <v>33</v>
      </c>
      <c r="C49" s="6" t="s">
        <v>34</v>
      </c>
      <c r="D49" s="6" t="s">
        <v>648</v>
      </c>
      <c r="E49" s="21">
        <v>327419</v>
      </c>
      <c r="F49" s="7" t="s">
        <v>668</v>
      </c>
      <c r="G49" s="21">
        <v>1</v>
      </c>
      <c r="H49" s="21">
        <v>100</v>
      </c>
      <c r="I49" s="21" t="s">
        <v>64</v>
      </c>
      <c r="J49" s="144" t="s">
        <v>125</v>
      </c>
      <c r="K49" s="13">
        <v>15.63</v>
      </c>
      <c r="L49" s="13">
        <f t="shared" si="17"/>
        <v>15.63</v>
      </c>
      <c r="M49" s="14">
        <f t="shared" si="18"/>
        <v>1563</v>
      </c>
      <c r="N49" s="9" t="s">
        <v>727</v>
      </c>
      <c r="O49" s="41">
        <v>41501</v>
      </c>
      <c r="P49" s="6">
        <v>20</v>
      </c>
      <c r="Q49" s="41">
        <v>41520</v>
      </c>
      <c r="R49" s="9" t="s">
        <v>798</v>
      </c>
      <c r="S49" s="27">
        <v>15.42</v>
      </c>
      <c r="T49" s="27">
        <f t="shared" si="19"/>
        <v>1542</v>
      </c>
      <c r="U49" s="29"/>
      <c r="V49" s="29"/>
      <c r="W49" s="74">
        <f t="shared" si="20"/>
        <v>0</v>
      </c>
      <c r="X49" s="9"/>
      <c r="Y49" s="9"/>
      <c r="Z49" s="136"/>
      <c r="AA49" s="153">
        <f t="shared" si="4"/>
        <v>100</v>
      </c>
      <c r="AB49" s="9"/>
      <c r="AC49" s="27">
        <f t="shared" si="5"/>
        <v>0</v>
      </c>
    </row>
    <row r="50" spans="1:30" ht="25.5" x14ac:dyDescent="0.25">
      <c r="A50" s="4" t="s">
        <v>62</v>
      </c>
      <c r="B50" s="5" t="s">
        <v>33</v>
      </c>
      <c r="C50" s="6" t="s">
        <v>34</v>
      </c>
      <c r="D50" s="6" t="s">
        <v>648</v>
      </c>
      <c r="E50" s="21">
        <v>241162</v>
      </c>
      <c r="F50" s="7" t="s">
        <v>668</v>
      </c>
      <c r="G50" s="21">
        <v>1</v>
      </c>
      <c r="H50" s="21">
        <v>100</v>
      </c>
      <c r="I50" s="21" t="s">
        <v>49</v>
      </c>
      <c r="J50" s="144" t="s">
        <v>126</v>
      </c>
      <c r="K50" s="13">
        <v>0</v>
      </c>
      <c r="L50" s="13">
        <f t="shared" si="17"/>
        <v>0</v>
      </c>
      <c r="M50" s="14">
        <f t="shared" si="18"/>
        <v>0</v>
      </c>
      <c r="N50" s="9" t="s">
        <v>403</v>
      </c>
      <c r="O50" s="9"/>
      <c r="P50" s="9"/>
      <c r="Q50" s="9"/>
      <c r="R50" s="9"/>
      <c r="S50" s="9"/>
      <c r="T50" s="9"/>
      <c r="U50" s="29"/>
      <c r="V50" s="29"/>
      <c r="W50" s="10"/>
      <c r="X50" s="9"/>
      <c r="Y50" s="9"/>
      <c r="Z50" s="136"/>
      <c r="AA50" s="153">
        <v>0</v>
      </c>
      <c r="AB50" s="9"/>
      <c r="AC50" s="27">
        <f t="shared" si="5"/>
        <v>0</v>
      </c>
    </row>
    <row r="51" spans="1:30" ht="25.5" x14ac:dyDescent="0.25">
      <c r="A51" s="4" t="s">
        <v>62</v>
      </c>
      <c r="B51" s="5" t="s">
        <v>33</v>
      </c>
      <c r="C51" s="6" t="s">
        <v>34</v>
      </c>
      <c r="D51" s="6" t="s">
        <v>648</v>
      </c>
      <c r="E51" s="7">
        <v>233843</v>
      </c>
      <c r="F51" s="7" t="s">
        <v>668</v>
      </c>
      <c r="G51" s="21">
        <v>1</v>
      </c>
      <c r="H51" s="21">
        <v>100</v>
      </c>
      <c r="I51" s="7" t="s">
        <v>49</v>
      </c>
      <c r="J51" s="132" t="s">
        <v>272</v>
      </c>
      <c r="K51" s="13">
        <v>3.29</v>
      </c>
      <c r="L51" s="13">
        <f t="shared" si="17"/>
        <v>3.29</v>
      </c>
      <c r="M51" s="14">
        <f t="shared" si="18"/>
        <v>329</v>
      </c>
      <c r="N51" s="9" t="s">
        <v>727</v>
      </c>
      <c r="O51" s="41">
        <v>41501</v>
      </c>
      <c r="P51" s="6">
        <v>21</v>
      </c>
      <c r="Q51" s="41">
        <v>41520</v>
      </c>
      <c r="R51" s="63" t="s">
        <v>472</v>
      </c>
      <c r="S51" s="27"/>
      <c r="T51" s="27">
        <f>H51*S51</f>
        <v>0</v>
      </c>
      <c r="U51" s="29"/>
      <c r="V51" s="29"/>
      <c r="W51" s="74">
        <f>V51*S51</f>
        <v>0</v>
      </c>
      <c r="X51" s="9"/>
      <c r="Y51" s="9"/>
      <c r="Z51" s="136"/>
      <c r="AA51" s="153">
        <v>0</v>
      </c>
      <c r="AB51" s="9"/>
      <c r="AC51" s="27">
        <f t="shared" si="5"/>
        <v>0</v>
      </c>
    </row>
    <row r="52" spans="1:30" ht="25.5" x14ac:dyDescent="0.25">
      <c r="A52" s="4" t="s">
        <v>65</v>
      </c>
      <c r="B52" s="5" t="s">
        <v>66</v>
      </c>
      <c r="C52" s="6" t="s">
        <v>34</v>
      </c>
      <c r="D52" s="6" t="s">
        <v>646</v>
      </c>
      <c r="E52" s="21">
        <v>214735</v>
      </c>
      <c r="F52" s="21" t="s">
        <v>667</v>
      </c>
      <c r="G52" s="21">
        <v>1</v>
      </c>
      <c r="H52" s="21">
        <v>50</v>
      </c>
      <c r="I52" s="21" t="s">
        <v>67</v>
      </c>
      <c r="J52" s="144" t="s">
        <v>127</v>
      </c>
      <c r="K52" s="13">
        <v>55.3</v>
      </c>
      <c r="L52" s="13">
        <f t="shared" ref="L52:L55" si="37">G52*K52</f>
        <v>55.3</v>
      </c>
      <c r="M52" s="14">
        <f t="shared" ref="M52:M55" si="38">H52*K52</f>
        <v>2765</v>
      </c>
      <c r="N52" s="62" t="s">
        <v>442</v>
      </c>
      <c r="O52" s="41">
        <v>41459</v>
      </c>
      <c r="P52" s="6">
        <v>25</v>
      </c>
      <c r="Q52" s="41">
        <v>41477</v>
      </c>
      <c r="R52" s="9" t="s">
        <v>462</v>
      </c>
      <c r="S52" s="27">
        <v>55.3</v>
      </c>
      <c r="T52" s="27">
        <f t="shared" ref="T52:T62" si="39">H52*S52</f>
        <v>2765</v>
      </c>
      <c r="U52" s="29" t="s">
        <v>902</v>
      </c>
      <c r="V52" s="29">
        <v>50</v>
      </c>
      <c r="W52" s="28">
        <f t="shared" ref="W52:W62" si="40">V52*S52</f>
        <v>2765</v>
      </c>
      <c r="X52" s="6" t="s">
        <v>271</v>
      </c>
      <c r="Y52" s="39">
        <v>41596</v>
      </c>
      <c r="Z52" s="55">
        <v>2394</v>
      </c>
      <c r="AA52" s="153">
        <f t="shared" si="4"/>
        <v>0</v>
      </c>
      <c r="AB52" s="9"/>
      <c r="AC52" s="27">
        <f t="shared" si="5"/>
        <v>0</v>
      </c>
    </row>
    <row r="53" spans="1:30" ht="25.5" x14ac:dyDescent="0.25">
      <c r="A53" s="4" t="s">
        <v>65</v>
      </c>
      <c r="B53" s="5" t="s">
        <v>66</v>
      </c>
      <c r="C53" s="6" t="s">
        <v>34</v>
      </c>
      <c r="D53" s="6" t="s">
        <v>646</v>
      </c>
      <c r="E53" s="21">
        <v>340431</v>
      </c>
      <c r="F53" s="21" t="s">
        <v>667</v>
      </c>
      <c r="G53" s="21">
        <v>1</v>
      </c>
      <c r="H53" s="21">
        <v>267</v>
      </c>
      <c r="I53" s="21" t="s">
        <v>68</v>
      </c>
      <c r="J53" s="144" t="s">
        <v>128</v>
      </c>
      <c r="K53" s="13">
        <v>64.53</v>
      </c>
      <c r="L53" s="13">
        <f t="shared" si="37"/>
        <v>64.53</v>
      </c>
      <c r="M53" s="14">
        <f t="shared" si="38"/>
        <v>17229.510000000002</v>
      </c>
      <c r="N53" s="62" t="s">
        <v>442</v>
      </c>
      <c r="O53" s="41">
        <v>41459</v>
      </c>
      <c r="P53" s="6">
        <v>26</v>
      </c>
      <c r="Q53" s="41">
        <v>41477</v>
      </c>
      <c r="R53" s="9" t="s">
        <v>469</v>
      </c>
      <c r="S53" s="27">
        <v>58.99</v>
      </c>
      <c r="T53" s="27">
        <f t="shared" si="39"/>
        <v>15750.33</v>
      </c>
      <c r="U53" s="29" t="s">
        <v>903</v>
      </c>
      <c r="V53" s="29">
        <v>267</v>
      </c>
      <c r="W53" s="28">
        <f t="shared" si="40"/>
        <v>15750.33</v>
      </c>
      <c r="X53" s="9"/>
      <c r="Y53" s="41">
        <v>41765</v>
      </c>
      <c r="Z53" s="55" t="s">
        <v>1116</v>
      </c>
      <c r="AA53" s="153">
        <f t="shared" si="4"/>
        <v>0</v>
      </c>
      <c r="AB53" s="9"/>
      <c r="AC53" s="27">
        <f t="shared" si="5"/>
        <v>0</v>
      </c>
    </row>
    <row r="54" spans="1:30" ht="25.5" x14ac:dyDescent="0.25">
      <c r="A54" s="4" t="s">
        <v>65</v>
      </c>
      <c r="B54" s="5" t="s">
        <v>66</v>
      </c>
      <c r="C54" s="6" t="s">
        <v>34</v>
      </c>
      <c r="D54" s="6" t="s">
        <v>646</v>
      </c>
      <c r="E54" s="21">
        <v>51527</v>
      </c>
      <c r="F54" s="21" t="s">
        <v>667</v>
      </c>
      <c r="G54" s="21">
        <v>1</v>
      </c>
      <c r="H54" s="21">
        <v>400</v>
      </c>
      <c r="I54" s="21" t="s">
        <v>68</v>
      </c>
      <c r="J54" s="144" t="s">
        <v>129</v>
      </c>
      <c r="K54" s="13">
        <v>11.78</v>
      </c>
      <c r="L54" s="13">
        <f t="shared" si="37"/>
        <v>11.78</v>
      </c>
      <c r="M54" s="14">
        <f t="shared" si="38"/>
        <v>4712</v>
      </c>
      <c r="N54" s="62" t="s">
        <v>442</v>
      </c>
      <c r="O54" s="41">
        <v>41459</v>
      </c>
      <c r="P54" s="6">
        <v>27</v>
      </c>
      <c r="Q54" s="41">
        <v>41477</v>
      </c>
      <c r="R54" s="9" t="s">
        <v>462</v>
      </c>
      <c r="S54" s="27">
        <v>6.45</v>
      </c>
      <c r="T54" s="27">
        <f t="shared" si="39"/>
        <v>2580</v>
      </c>
      <c r="U54" s="29"/>
      <c r="V54" s="29"/>
      <c r="W54" s="28">
        <f t="shared" si="40"/>
        <v>0</v>
      </c>
      <c r="X54" s="9"/>
      <c r="Y54" s="9"/>
      <c r="Z54" s="136"/>
      <c r="AA54" s="153">
        <f t="shared" si="4"/>
        <v>400</v>
      </c>
      <c r="AB54" s="9"/>
      <c r="AC54" s="27">
        <f t="shared" si="5"/>
        <v>0</v>
      </c>
    </row>
    <row r="55" spans="1:30" ht="38.25" x14ac:dyDescent="0.25">
      <c r="A55" s="4" t="s">
        <v>65</v>
      </c>
      <c r="B55" s="5" t="s">
        <v>66</v>
      </c>
      <c r="C55" s="6" t="s">
        <v>34</v>
      </c>
      <c r="D55" s="6" t="s">
        <v>646</v>
      </c>
      <c r="E55" s="21">
        <v>30724</v>
      </c>
      <c r="F55" s="21" t="s">
        <v>667</v>
      </c>
      <c r="G55" s="21">
        <v>1</v>
      </c>
      <c r="H55" s="21">
        <v>15</v>
      </c>
      <c r="I55" s="21" t="s">
        <v>69</v>
      </c>
      <c r="J55" s="144" t="s">
        <v>130</v>
      </c>
      <c r="K55" s="13">
        <v>41.67</v>
      </c>
      <c r="L55" s="13">
        <f t="shared" si="37"/>
        <v>41.67</v>
      </c>
      <c r="M55" s="14">
        <f t="shared" si="38"/>
        <v>625.05000000000007</v>
      </c>
      <c r="N55" s="62" t="s">
        <v>442</v>
      </c>
      <c r="O55" s="41">
        <v>41459</v>
      </c>
      <c r="P55" s="6">
        <v>28</v>
      </c>
      <c r="Q55" s="41">
        <v>41477</v>
      </c>
      <c r="R55" s="9" t="s">
        <v>464</v>
      </c>
      <c r="S55" s="27">
        <v>41</v>
      </c>
      <c r="T55" s="27">
        <f t="shared" si="39"/>
        <v>615</v>
      </c>
      <c r="U55" s="29"/>
      <c r="V55" s="29"/>
      <c r="W55" s="28">
        <f t="shared" si="40"/>
        <v>0</v>
      </c>
      <c r="X55" s="9"/>
      <c r="Y55" s="9"/>
      <c r="Z55" s="136"/>
      <c r="AA55" s="153">
        <f t="shared" si="4"/>
        <v>15</v>
      </c>
      <c r="AB55" s="9"/>
      <c r="AC55" s="27">
        <f t="shared" si="5"/>
        <v>0</v>
      </c>
    </row>
    <row r="56" spans="1:30" ht="25.5" x14ac:dyDescent="0.25">
      <c r="A56" s="4" t="s">
        <v>70</v>
      </c>
      <c r="B56" s="5" t="s">
        <v>66</v>
      </c>
      <c r="C56" s="6" t="s">
        <v>34</v>
      </c>
      <c r="D56" s="6" t="s">
        <v>649</v>
      </c>
      <c r="E56" s="21">
        <v>248921</v>
      </c>
      <c r="F56" s="21" t="s">
        <v>667</v>
      </c>
      <c r="G56" s="21">
        <v>1</v>
      </c>
      <c r="H56" s="21">
        <v>3</v>
      </c>
      <c r="I56" s="21" t="s">
        <v>68</v>
      </c>
      <c r="J56" s="144" t="s">
        <v>131</v>
      </c>
      <c r="K56" s="13">
        <v>328</v>
      </c>
      <c r="L56" s="13">
        <f t="shared" ref="L56:L57" si="41">G56*K56</f>
        <v>328</v>
      </c>
      <c r="M56" s="14">
        <f t="shared" ref="M56:M57" si="42">H56*K56</f>
        <v>984</v>
      </c>
      <c r="N56" s="62" t="s">
        <v>442</v>
      </c>
      <c r="O56" s="41">
        <v>41459</v>
      </c>
      <c r="P56" s="6">
        <v>29</v>
      </c>
      <c r="Q56" s="41">
        <v>41477</v>
      </c>
      <c r="R56" s="9" t="s">
        <v>470</v>
      </c>
      <c r="S56" s="27">
        <v>291.85000000000002</v>
      </c>
      <c r="T56" s="27">
        <f t="shared" si="39"/>
        <v>875.55000000000007</v>
      </c>
      <c r="U56" s="29"/>
      <c r="V56" s="29"/>
      <c r="W56" s="28">
        <f t="shared" si="40"/>
        <v>0</v>
      </c>
      <c r="X56" s="9"/>
      <c r="Y56" s="9"/>
      <c r="Z56" s="136"/>
      <c r="AA56" s="153">
        <f t="shared" si="4"/>
        <v>3</v>
      </c>
      <c r="AB56" s="9"/>
      <c r="AC56" s="27">
        <f t="shared" si="5"/>
        <v>0</v>
      </c>
    </row>
    <row r="57" spans="1:30" ht="25.5" x14ac:dyDescent="0.25">
      <c r="A57" s="4" t="s">
        <v>70</v>
      </c>
      <c r="B57" s="5" t="s">
        <v>66</v>
      </c>
      <c r="C57" s="6" t="s">
        <v>34</v>
      </c>
      <c r="D57" s="6" t="s">
        <v>649</v>
      </c>
      <c r="E57" s="21">
        <v>194020</v>
      </c>
      <c r="F57" s="21" t="s">
        <v>667</v>
      </c>
      <c r="G57" s="21">
        <v>1</v>
      </c>
      <c r="H57" s="21">
        <v>10</v>
      </c>
      <c r="I57" s="21" t="s">
        <v>68</v>
      </c>
      <c r="J57" s="132" t="s">
        <v>273</v>
      </c>
      <c r="K57" s="13">
        <v>76.459999999999994</v>
      </c>
      <c r="L57" s="13">
        <f t="shared" si="41"/>
        <v>76.459999999999994</v>
      </c>
      <c r="M57" s="14">
        <f t="shared" si="42"/>
        <v>764.59999999999991</v>
      </c>
      <c r="N57" s="62" t="s">
        <v>442</v>
      </c>
      <c r="O57" s="41">
        <v>41459</v>
      </c>
      <c r="P57" s="6">
        <v>30</v>
      </c>
      <c r="Q57" s="41">
        <v>41477</v>
      </c>
      <c r="R57" s="63" t="s">
        <v>471</v>
      </c>
      <c r="S57" s="27"/>
      <c r="T57" s="27">
        <f t="shared" si="39"/>
        <v>0</v>
      </c>
      <c r="U57" s="29"/>
      <c r="V57" s="29"/>
      <c r="W57" s="28">
        <f t="shared" si="40"/>
        <v>0</v>
      </c>
      <c r="X57" s="9"/>
      <c r="Y57" s="9"/>
      <c r="Z57" s="136"/>
      <c r="AA57" s="153">
        <v>0</v>
      </c>
      <c r="AB57" s="9"/>
      <c r="AC57" s="27">
        <f t="shared" si="5"/>
        <v>0</v>
      </c>
    </row>
    <row r="58" spans="1:30" ht="25.5" x14ac:dyDescent="0.25">
      <c r="A58" s="4" t="s">
        <v>71</v>
      </c>
      <c r="B58" s="5" t="s">
        <v>66</v>
      </c>
      <c r="C58" s="6" t="s">
        <v>34</v>
      </c>
      <c r="D58" s="6" t="s">
        <v>650</v>
      </c>
      <c r="E58" s="21">
        <v>150577</v>
      </c>
      <c r="F58" s="21" t="s">
        <v>667</v>
      </c>
      <c r="G58" s="21">
        <v>1</v>
      </c>
      <c r="H58" s="21">
        <v>5</v>
      </c>
      <c r="I58" s="21" t="s">
        <v>72</v>
      </c>
      <c r="J58" s="132" t="s">
        <v>132</v>
      </c>
      <c r="K58" s="13">
        <v>34.56</v>
      </c>
      <c r="L58" s="13">
        <f t="shared" ref="L58:L62" si="43">G58*K58</f>
        <v>34.56</v>
      </c>
      <c r="M58" s="14">
        <f t="shared" ref="M58:M62" si="44">H58*K58</f>
        <v>172.8</v>
      </c>
      <c r="N58" s="62" t="s">
        <v>442</v>
      </c>
      <c r="O58" s="41">
        <v>41459</v>
      </c>
      <c r="P58" s="6">
        <v>31</v>
      </c>
      <c r="Q58" s="41">
        <v>41477</v>
      </c>
      <c r="R58" s="63" t="s">
        <v>472</v>
      </c>
      <c r="S58" s="27"/>
      <c r="T58" s="27">
        <f t="shared" si="39"/>
        <v>0</v>
      </c>
      <c r="U58" s="29"/>
      <c r="V58" s="29"/>
      <c r="W58" s="28">
        <f t="shared" si="40"/>
        <v>0</v>
      </c>
      <c r="X58" s="9"/>
      <c r="Y58" s="9"/>
      <c r="Z58" s="136"/>
      <c r="AA58" s="153">
        <v>0</v>
      </c>
      <c r="AB58" s="9"/>
      <c r="AC58" s="27">
        <f t="shared" si="5"/>
        <v>0</v>
      </c>
    </row>
    <row r="59" spans="1:30" ht="25.5" x14ac:dyDescent="0.25">
      <c r="A59" s="4" t="s">
        <v>71</v>
      </c>
      <c r="B59" s="5" t="s">
        <v>66</v>
      </c>
      <c r="C59" s="6" t="s">
        <v>34</v>
      </c>
      <c r="D59" s="6" t="s">
        <v>650</v>
      </c>
      <c r="E59" s="21">
        <v>150577</v>
      </c>
      <c r="F59" s="21" t="s">
        <v>667</v>
      </c>
      <c r="G59" s="21">
        <v>1</v>
      </c>
      <c r="H59" s="21">
        <v>5</v>
      </c>
      <c r="I59" s="21" t="s">
        <v>72</v>
      </c>
      <c r="J59" s="132" t="s">
        <v>133</v>
      </c>
      <c r="K59" s="13">
        <v>9.27</v>
      </c>
      <c r="L59" s="13">
        <f t="shared" si="43"/>
        <v>9.27</v>
      </c>
      <c r="M59" s="14">
        <f t="shared" si="44"/>
        <v>46.349999999999994</v>
      </c>
      <c r="N59" s="62" t="s">
        <v>442</v>
      </c>
      <c r="O59" s="41">
        <v>41459</v>
      </c>
      <c r="P59" s="6">
        <v>32</v>
      </c>
      <c r="Q59" s="41">
        <v>41477</v>
      </c>
      <c r="R59" s="63" t="s">
        <v>472</v>
      </c>
      <c r="S59" s="27"/>
      <c r="T59" s="27">
        <f t="shared" si="39"/>
        <v>0</v>
      </c>
      <c r="U59" s="29"/>
      <c r="V59" s="29"/>
      <c r="W59" s="28">
        <f t="shared" si="40"/>
        <v>0</v>
      </c>
      <c r="X59" s="9"/>
      <c r="Y59" s="9"/>
      <c r="Z59" s="136"/>
      <c r="AA59" s="153">
        <v>0</v>
      </c>
      <c r="AB59" s="9"/>
      <c r="AC59" s="27">
        <f t="shared" si="5"/>
        <v>0</v>
      </c>
    </row>
    <row r="60" spans="1:30" ht="25.5" x14ac:dyDescent="0.25">
      <c r="A60" s="4" t="s">
        <v>71</v>
      </c>
      <c r="B60" s="5" t="s">
        <v>66</v>
      </c>
      <c r="C60" s="6" t="s">
        <v>34</v>
      </c>
      <c r="D60" s="6" t="s">
        <v>650</v>
      </c>
      <c r="E60" s="21">
        <v>150577</v>
      </c>
      <c r="F60" s="21" t="s">
        <v>667</v>
      </c>
      <c r="G60" s="21">
        <v>1</v>
      </c>
      <c r="H60" s="21">
        <v>5</v>
      </c>
      <c r="I60" s="21" t="s">
        <v>72</v>
      </c>
      <c r="J60" s="132" t="s">
        <v>134</v>
      </c>
      <c r="K60" s="13">
        <v>240.5</v>
      </c>
      <c r="L60" s="13">
        <f t="shared" si="43"/>
        <v>240.5</v>
      </c>
      <c r="M60" s="14">
        <f t="shared" si="44"/>
        <v>1202.5</v>
      </c>
      <c r="N60" s="62" t="s">
        <v>442</v>
      </c>
      <c r="O60" s="41">
        <v>41459</v>
      </c>
      <c r="P60" s="6">
        <v>33</v>
      </c>
      <c r="Q60" s="41">
        <v>41477</v>
      </c>
      <c r="R60" s="9" t="s">
        <v>473</v>
      </c>
      <c r="S60" s="27">
        <v>239.77</v>
      </c>
      <c r="T60" s="27">
        <f t="shared" si="39"/>
        <v>1198.8500000000001</v>
      </c>
      <c r="U60" s="29" t="s">
        <v>1117</v>
      </c>
      <c r="V60" s="29">
        <v>5</v>
      </c>
      <c r="W60" s="28">
        <f t="shared" si="40"/>
        <v>1198.8500000000001</v>
      </c>
      <c r="X60" s="6" t="s">
        <v>271</v>
      </c>
      <c r="Y60" s="39">
        <v>41816</v>
      </c>
      <c r="Z60" s="55">
        <v>1790</v>
      </c>
      <c r="AA60" s="153">
        <f t="shared" si="4"/>
        <v>0</v>
      </c>
      <c r="AB60" s="9">
        <v>5</v>
      </c>
      <c r="AC60" s="27">
        <f t="shared" si="5"/>
        <v>1198.8500000000001</v>
      </c>
    </row>
    <row r="61" spans="1:30" ht="38.25" x14ac:dyDescent="0.25">
      <c r="A61" s="4" t="s">
        <v>71</v>
      </c>
      <c r="B61" s="5" t="s">
        <v>66</v>
      </c>
      <c r="C61" s="6" t="s">
        <v>34</v>
      </c>
      <c r="D61" s="6" t="s">
        <v>650</v>
      </c>
      <c r="E61" s="21">
        <v>27987</v>
      </c>
      <c r="F61" s="21" t="s">
        <v>667</v>
      </c>
      <c r="G61" s="21">
        <v>1</v>
      </c>
      <c r="H61" s="21">
        <v>500</v>
      </c>
      <c r="I61" s="21" t="s">
        <v>68</v>
      </c>
      <c r="J61" s="144" t="s">
        <v>274</v>
      </c>
      <c r="K61" s="13">
        <v>3.44</v>
      </c>
      <c r="L61" s="13">
        <f t="shared" si="43"/>
        <v>3.44</v>
      </c>
      <c r="M61" s="14">
        <f t="shared" si="44"/>
        <v>1720</v>
      </c>
      <c r="N61" s="62" t="s">
        <v>442</v>
      </c>
      <c r="O61" s="41">
        <v>41459</v>
      </c>
      <c r="P61" s="6">
        <v>34</v>
      </c>
      <c r="Q61" s="41">
        <v>41477</v>
      </c>
      <c r="R61" s="9" t="s">
        <v>474</v>
      </c>
      <c r="S61" s="27">
        <v>3.44</v>
      </c>
      <c r="T61" s="27">
        <f t="shared" si="39"/>
        <v>1720</v>
      </c>
      <c r="U61" s="29" t="s">
        <v>904</v>
      </c>
      <c r="V61" s="29">
        <v>100</v>
      </c>
      <c r="W61" s="28">
        <f t="shared" si="40"/>
        <v>344</v>
      </c>
      <c r="X61" s="6" t="s">
        <v>271</v>
      </c>
      <c r="Y61" s="39">
        <v>41709</v>
      </c>
      <c r="Z61" s="55">
        <v>1901</v>
      </c>
      <c r="AA61" s="153">
        <f t="shared" si="4"/>
        <v>400</v>
      </c>
      <c r="AB61" s="9"/>
      <c r="AC61" s="27">
        <f t="shared" si="5"/>
        <v>0</v>
      </c>
    </row>
    <row r="62" spans="1:30" ht="38.25" x14ac:dyDescent="0.25">
      <c r="A62" s="4" t="s">
        <v>71</v>
      </c>
      <c r="B62" s="5" t="s">
        <v>66</v>
      </c>
      <c r="C62" s="6" t="s">
        <v>34</v>
      </c>
      <c r="D62" s="6" t="s">
        <v>650</v>
      </c>
      <c r="E62" s="21">
        <v>27987</v>
      </c>
      <c r="F62" s="21" t="s">
        <v>667</v>
      </c>
      <c r="G62" s="21">
        <v>1</v>
      </c>
      <c r="H62" s="35">
        <v>2000</v>
      </c>
      <c r="I62" s="21" t="s">
        <v>68</v>
      </c>
      <c r="J62" s="144" t="s">
        <v>275</v>
      </c>
      <c r="K62" s="13">
        <v>4.0599999999999996</v>
      </c>
      <c r="L62" s="13">
        <f t="shared" si="43"/>
        <v>4.0599999999999996</v>
      </c>
      <c r="M62" s="14">
        <f t="shared" si="44"/>
        <v>8119.9999999999991</v>
      </c>
      <c r="N62" s="62" t="s">
        <v>442</v>
      </c>
      <c r="O62" s="41">
        <v>41459</v>
      </c>
      <c r="P62" s="6">
        <v>35</v>
      </c>
      <c r="Q62" s="41">
        <v>41477</v>
      </c>
      <c r="R62" s="9" t="s">
        <v>474</v>
      </c>
      <c r="S62" s="27">
        <v>4.0599999999999996</v>
      </c>
      <c r="T62" s="27">
        <f t="shared" si="39"/>
        <v>8119.9999999999991</v>
      </c>
      <c r="U62" s="29" t="s">
        <v>904</v>
      </c>
      <c r="V62" s="29">
        <v>100</v>
      </c>
      <c r="W62" s="28">
        <f t="shared" si="40"/>
        <v>405.99999999999994</v>
      </c>
      <c r="X62" s="6" t="s">
        <v>271</v>
      </c>
      <c r="Y62" s="39">
        <v>41709</v>
      </c>
      <c r="Z62" s="55">
        <v>1901</v>
      </c>
      <c r="AA62" s="155">
        <f t="shared" si="4"/>
        <v>1900</v>
      </c>
      <c r="AB62" s="9"/>
      <c r="AC62" s="27">
        <f t="shared" si="5"/>
        <v>0</v>
      </c>
    </row>
    <row r="63" spans="1:30" ht="63.75" x14ac:dyDescent="0.25">
      <c r="A63" s="4" t="s">
        <v>73</v>
      </c>
      <c r="B63" s="5" t="s">
        <v>33</v>
      </c>
      <c r="C63" s="6" t="s">
        <v>28</v>
      </c>
      <c r="D63" s="6" t="s">
        <v>651</v>
      </c>
      <c r="E63" s="21">
        <v>4120</v>
      </c>
      <c r="F63" s="21" t="s">
        <v>668</v>
      </c>
      <c r="G63" s="7">
        <v>12</v>
      </c>
      <c r="H63" s="7">
        <v>12</v>
      </c>
      <c r="I63" s="7" t="s">
        <v>74</v>
      </c>
      <c r="J63" s="34" t="s">
        <v>75</v>
      </c>
      <c r="K63" s="12">
        <v>10000</v>
      </c>
      <c r="L63" s="13">
        <f t="shared" ref="L63" si="45">G63*K63</f>
        <v>120000</v>
      </c>
      <c r="M63" s="14">
        <f t="shared" ref="M63" si="46">H63*K63</f>
        <v>120000</v>
      </c>
      <c r="N63" s="9"/>
      <c r="O63" s="9"/>
      <c r="P63" s="9"/>
      <c r="Q63" s="9"/>
      <c r="R63" s="9"/>
      <c r="S63" s="9"/>
      <c r="T63" s="9"/>
      <c r="U63" s="10"/>
      <c r="V63" s="29"/>
      <c r="W63" s="10"/>
      <c r="X63" s="9"/>
      <c r="Y63" s="9"/>
      <c r="Z63" s="9"/>
      <c r="AA63" s="9"/>
      <c r="AB63" s="9"/>
      <c r="AC63" s="9"/>
      <c r="AD63" s="30"/>
    </row>
    <row r="64" spans="1:30" ht="38.25" x14ac:dyDescent="0.25">
      <c r="A64" s="4" t="s">
        <v>76</v>
      </c>
      <c r="B64" s="5" t="s">
        <v>77</v>
      </c>
      <c r="C64" s="6" t="s">
        <v>34</v>
      </c>
      <c r="D64" s="6" t="s">
        <v>652</v>
      </c>
      <c r="E64" s="6">
        <v>311337</v>
      </c>
      <c r="F64" s="6" t="s">
        <v>669</v>
      </c>
      <c r="G64" s="21">
        <v>1</v>
      </c>
      <c r="H64" s="21">
        <v>150</v>
      </c>
      <c r="I64" s="21" t="s">
        <v>35</v>
      </c>
      <c r="J64" s="144" t="s">
        <v>135</v>
      </c>
      <c r="K64" s="13">
        <v>62.39</v>
      </c>
      <c r="L64" s="13">
        <f t="shared" ref="L64" si="47">G64*K64</f>
        <v>62.39</v>
      </c>
      <c r="M64" s="14">
        <f t="shared" ref="M64" si="48">H64*K64</f>
        <v>9358.5</v>
      </c>
      <c r="N64" s="9" t="s">
        <v>748</v>
      </c>
      <c r="O64" s="41">
        <v>41509</v>
      </c>
      <c r="P64" s="6">
        <v>10</v>
      </c>
      <c r="Q64" s="41">
        <v>41520</v>
      </c>
      <c r="R64" s="9" t="s">
        <v>780</v>
      </c>
      <c r="S64" s="27">
        <v>60</v>
      </c>
      <c r="T64" s="27">
        <f>H64*S64</f>
        <v>9000</v>
      </c>
      <c r="U64" s="29" t="s">
        <v>937</v>
      </c>
      <c r="V64" s="29">
        <v>50</v>
      </c>
      <c r="W64" s="28">
        <f>V64*S64</f>
        <v>3000</v>
      </c>
      <c r="X64" s="9" t="s">
        <v>1187</v>
      </c>
      <c r="Y64" s="39">
        <v>41941</v>
      </c>
      <c r="Z64" s="158" t="s">
        <v>1186</v>
      </c>
      <c r="AA64" s="153">
        <f>H64-V64-V65</f>
        <v>50</v>
      </c>
      <c r="AB64" s="9">
        <v>50</v>
      </c>
      <c r="AC64" s="27">
        <f t="shared" ref="AC64:AC128" si="49">AB64*S64</f>
        <v>3000</v>
      </c>
    </row>
    <row r="65" spans="1:29" ht="25.5" x14ac:dyDescent="0.25">
      <c r="A65" s="4"/>
      <c r="B65" s="5"/>
      <c r="C65" s="6"/>
      <c r="D65" s="6"/>
      <c r="E65" s="6"/>
      <c r="F65" s="6"/>
      <c r="G65" s="21"/>
      <c r="H65" s="21"/>
      <c r="I65" s="21"/>
      <c r="J65" s="144" t="s">
        <v>135</v>
      </c>
      <c r="K65" s="13">
        <v>62.39</v>
      </c>
      <c r="L65" s="13">
        <f t="shared" ref="L65" si="50">G65*K65</f>
        <v>0</v>
      </c>
      <c r="M65" s="14">
        <f t="shared" ref="M65" si="51">H65*K65</f>
        <v>0</v>
      </c>
      <c r="N65" s="9" t="s">
        <v>748</v>
      </c>
      <c r="O65" s="41">
        <v>41509</v>
      </c>
      <c r="P65" s="6">
        <v>10</v>
      </c>
      <c r="Q65" s="41">
        <v>41520</v>
      </c>
      <c r="R65" s="9" t="s">
        <v>780</v>
      </c>
      <c r="S65" s="27">
        <v>60</v>
      </c>
      <c r="T65" s="27">
        <f>H65*S65</f>
        <v>0</v>
      </c>
      <c r="U65" s="29" t="s">
        <v>1150</v>
      </c>
      <c r="V65" s="29">
        <v>50</v>
      </c>
      <c r="W65" s="28">
        <f>V65*S65</f>
        <v>3000</v>
      </c>
      <c r="X65" s="9" t="s">
        <v>1187</v>
      </c>
      <c r="Y65" s="39">
        <v>41990</v>
      </c>
      <c r="Z65" s="158" t="s">
        <v>1191</v>
      </c>
      <c r="AA65" s="153"/>
      <c r="AB65" s="9"/>
      <c r="AC65" s="27"/>
    </row>
    <row r="66" spans="1:29" ht="63.75" x14ac:dyDescent="0.25">
      <c r="A66" s="4" t="s">
        <v>78</v>
      </c>
      <c r="B66" s="5" t="s">
        <v>77</v>
      </c>
      <c r="C66" s="6" t="s">
        <v>34</v>
      </c>
      <c r="D66" s="6" t="s">
        <v>653</v>
      </c>
      <c r="E66" s="21">
        <v>333554</v>
      </c>
      <c r="F66" s="21" t="s">
        <v>669</v>
      </c>
      <c r="G66" s="21">
        <v>1</v>
      </c>
      <c r="H66" s="21">
        <v>4</v>
      </c>
      <c r="I66" s="21" t="s">
        <v>79</v>
      </c>
      <c r="J66" s="144" t="s">
        <v>136</v>
      </c>
      <c r="K66" s="12">
        <v>3890</v>
      </c>
      <c r="L66" s="13">
        <f t="shared" ref="L66:L72" si="52">G66*K66</f>
        <v>3890</v>
      </c>
      <c r="M66" s="14">
        <f t="shared" ref="M66:M72" si="53">H66*K66</f>
        <v>15560</v>
      </c>
      <c r="N66" s="9" t="s">
        <v>748</v>
      </c>
      <c r="O66" s="41">
        <v>41509</v>
      </c>
      <c r="P66" s="6">
        <v>11</v>
      </c>
      <c r="Q66" s="41">
        <v>41520</v>
      </c>
      <c r="R66" s="9" t="s">
        <v>781</v>
      </c>
      <c r="S66" s="27">
        <v>3880</v>
      </c>
      <c r="T66" s="27">
        <f t="shared" ref="T66:T72" si="54">H66*S66</f>
        <v>15520</v>
      </c>
      <c r="U66" s="29"/>
      <c r="V66" s="29"/>
      <c r="W66" s="28">
        <f t="shared" ref="W66:W72" si="55">V66*S66</f>
        <v>0</v>
      </c>
      <c r="X66" s="9"/>
      <c r="Y66" s="9"/>
      <c r="Z66" s="136"/>
      <c r="AA66" s="153">
        <f t="shared" ref="AA66:AA128" si="56">H66-V66</f>
        <v>4</v>
      </c>
      <c r="AB66" s="9"/>
      <c r="AC66" s="27">
        <f t="shared" si="49"/>
        <v>0</v>
      </c>
    </row>
    <row r="67" spans="1:29" ht="63.75" x14ac:dyDescent="0.25">
      <c r="A67" s="4" t="s">
        <v>78</v>
      </c>
      <c r="B67" s="5" t="s">
        <v>77</v>
      </c>
      <c r="C67" s="6" t="s">
        <v>34</v>
      </c>
      <c r="D67" s="6" t="s">
        <v>653</v>
      </c>
      <c r="E67" s="21">
        <v>333555</v>
      </c>
      <c r="F67" s="21" t="s">
        <v>669</v>
      </c>
      <c r="G67" s="21">
        <v>1</v>
      </c>
      <c r="H67" s="21">
        <v>4</v>
      </c>
      <c r="I67" s="21" t="s">
        <v>79</v>
      </c>
      <c r="J67" s="144" t="s">
        <v>137</v>
      </c>
      <c r="K67" s="12">
        <v>3976.67</v>
      </c>
      <c r="L67" s="13">
        <f t="shared" si="52"/>
        <v>3976.67</v>
      </c>
      <c r="M67" s="14">
        <f t="shared" si="53"/>
        <v>15906.68</v>
      </c>
      <c r="N67" s="9" t="s">
        <v>748</v>
      </c>
      <c r="O67" s="41">
        <v>41509</v>
      </c>
      <c r="P67" s="6">
        <v>12</v>
      </c>
      <c r="Q67" s="41">
        <v>41520</v>
      </c>
      <c r="R67" s="9" t="s">
        <v>781</v>
      </c>
      <c r="S67" s="27">
        <v>3960</v>
      </c>
      <c r="T67" s="27">
        <f t="shared" si="54"/>
        <v>15840</v>
      </c>
      <c r="U67" s="29"/>
      <c r="V67" s="29"/>
      <c r="W67" s="28">
        <f t="shared" si="55"/>
        <v>0</v>
      </c>
      <c r="X67" s="9"/>
      <c r="Y67" s="9"/>
      <c r="Z67" s="136"/>
      <c r="AA67" s="153">
        <f t="shared" si="56"/>
        <v>4</v>
      </c>
      <c r="AB67" s="9"/>
      <c r="AC67" s="27">
        <f t="shared" si="49"/>
        <v>0</v>
      </c>
    </row>
    <row r="68" spans="1:29" ht="63.75" x14ac:dyDescent="0.25">
      <c r="A68" s="4" t="s">
        <v>78</v>
      </c>
      <c r="B68" s="5" t="s">
        <v>77</v>
      </c>
      <c r="C68" s="6" t="s">
        <v>34</v>
      </c>
      <c r="D68" s="6" t="s">
        <v>653</v>
      </c>
      <c r="E68" s="21">
        <v>351141</v>
      </c>
      <c r="F68" s="21" t="s">
        <v>669</v>
      </c>
      <c r="G68" s="21">
        <v>1</v>
      </c>
      <c r="H68" s="21">
        <v>4</v>
      </c>
      <c r="I68" s="21" t="s">
        <v>79</v>
      </c>
      <c r="J68" s="144" t="s">
        <v>138</v>
      </c>
      <c r="K68" s="12">
        <v>3675</v>
      </c>
      <c r="L68" s="13">
        <f t="shared" si="52"/>
        <v>3675</v>
      </c>
      <c r="M68" s="14">
        <f t="shared" si="53"/>
        <v>14700</v>
      </c>
      <c r="N68" s="9" t="s">
        <v>748</v>
      </c>
      <c r="O68" s="41">
        <v>41509</v>
      </c>
      <c r="P68" s="6">
        <v>13</v>
      </c>
      <c r="Q68" s="41">
        <v>41520</v>
      </c>
      <c r="R68" s="9" t="s">
        <v>782</v>
      </c>
      <c r="S68" s="27">
        <v>540</v>
      </c>
      <c r="T68" s="27">
        <f t="shared" si="54"/>
        <v>2160</v>
      </c>
      <c r="U68" s="29"/>
      <c r="V68" s="29"/>
      <c r="W68" s="28">
        <f t="shared" si="55"/>
        <v>0</v>
      </c>
      <c r="X68" s="9"/>
      <c r="Y68" s="9"/>
      <c r="Z68" s="136"/>
      <c r="AA68" s="153">
        <f t="shared" si="56"/>
        <v>4</v>
      </c>
      <c r="AB68" s="9"/>
      <c r="AC68" s="27">
        <f t="shared" si="49"/>
        <v>0</v>
      </c>
    </row>
    <row r="69" spans="1:29" ht="63.75" x14ac:dyDescent="0.25">
      <c r="A69" s="4" t="s">
        <v>78</v>
      </c>
      <c r="B69" s="5" t="s">
        <v>77</v>
      </c>
      <c r="C69" s="6" t="s">
        <v>34</v>
      </c>
      <c r="D69" s="6" t="s">
        <v>653</v>
      </c>
      <c r="E69" s="21">
        <v>340714</v>
      </c>
      <c r="F69" s="21" t="s">
        <v>669</v>
      </c>
      <c r="G69" s="21">
        <v>1</v>
      </c>
      <c r="H69" s="21">
        <v>3</v>
      </c>
      <c r="I69" s="21" t="s">
        <v>79</v>
      </c>
      <c r="J69" s="144" t="s">
        <v>139</v>
      </c>
      <c r="K69" s="12">
        <v>3580</v>
      </c>
      <c r="L69" s="13">
        <f t="shared" si="52"/>
        <v>3580</v>
      </c>
      <c r="M69" s="14">
        <f t="shared" si="53"/>
        <v>10740</v>
      </c>
      <c r="N69" s="9" t="s">
        <v>748</v>
      </c>
      <c r="O69" s="41">
        <v>41509</v>
      </c>
      <c r="P69" s="6">
        <v>14</v>
      </c>
      <c r="Q69" s="41">
        <v>41520</v>
      </c>
      <c r="R69" s="9" t="s">
        <v>782</v>
      </c>
      <c r="S69" s="27">
        <v>540</v>
      </c>
      <c r="T69" s="27">
        <f t="shared" si="54"/>
        <v>1620</v>
      </c>
      <c r="U69" s="29"/>
      <c r="V69" s="29"/>
      <c r="W69" s="28">
        <f t="shared" si="55"/>
        <v>0</v>
      </c>
      <c r="X69" s="9"/>
      <c r="Y69" s="9"/>
      <c r="Z69" s="136"/>
      <c r="AA69" s="153">
        <f t="shared" si="56"/>
        <v>3</v>
      </c>
      <c r="AB69" s="9"/>
      <c r="AC69" s="27">
        <f t="shared" si="49"/>
        <v>0</v>
      </c>
    </row>
    <row r="70" spans="1:29" ht="76.5" x14ac:dyDescent="0.25">
      <c r="A70" s="4" t="s">
        <v>78</v>
      </c>
      <c r="B70" s="5" t="s">
        <v>77</v>
      </c>
      <c r="C70" s="6" t="s">
        <v>34</v>
      </c>
      <c r="D70" s="6" t="s">
        <v>653</v>
      </c>
      <c r="E70" s="21">
        <v>357108</v>
      </c>
      <c r="F70" s="21" t="s">
        <v>669</v>
      </c>
      <c r="G70" s="21">
        <v>1</v>
      </c>
      <c r="H70" s="21">
        <v>3</v>
      </c>
      <c r="I70" s="21" t="s">
        <v>79</v>
      </c>
      <c r="J70" s="144" t="s">
        <v>140</v>
      </c>
      <c r="K70" s="12">
        <v>4013.34</v>
      </c>
      <c r="L70" s="13">
        <f t="shared" si="52"/>
        <v>4013.34</v>
      </c>
      <c r="M70" s="14">
        <f t="shared" si="53"/>
        <v>12040.02</v>
      </c>
      <c r="N70" s="9" t="s">
        <v>748</v>
      </c>
      <c r="O70" s="41">
        <v>41509</v>
      </c>
      <c r="P70" s="6">
        <v>15</v>
      </c>
      <c r="Q70" s="41">
        <v>41520</v>
      </c>
      <c r="R70" s="9" t="s">
        <v>781</v>
      </c>
      <c r="S70" s="27">
        <v>3999</v>
      </c>
      <c r="T70" s="27">
        <f t="shared" si="54"/>
        <v>11997</v>
      </c>
      <c r="U70" s="29"/>
      <c r="V70" s="29"/>
      <c r="W70" s="28">
        <f t="shared" si="55"/>
        <v>0</v>
      </c>
      <c r="X70" s="9"/>
      <c r="Y70" s="9"/>
      <c r="Z70" s="136"/>
      <c r="AA70" s="153">
        <f t="shared" si="56"/>
        <v>3</v>
      </c>
      <c r="AB70" s="9"/>
      <c r="AC70" s="27">
        <f t="shared" si="49"/>
        <v>0</v>
      </c>
    </row>
    <row r="71" spans="1:29" ht="76.5" x14ac:dyDescent="0.25">
      <c r="A71" s="4" t="s">
        <v>78</v>
      </c>
      <c r="B71" s="5" t="s">
        <v>77</v>
      </c>
      <c r="C71" s="6" t="s">
        <v>34</v>
      </c>
      <c r="D71" s="6" t="s">
        <v>653</v>
      </c>
      <c r="E71" s="21">
        <v>412683</v>
      </c>
      <c r="F71" s="21" t="s">
        <v>669</v>
      </c>
      <c r="G71" s="21">
        <v>1</v>
      </c>
      <c r="H71" s="21">
        <v>6</v>
      </c>
      <c r="I71" s="21" t="s">
        <v>79</v>
      </c>
      <c r="J71" s="144" t="s">
        <v>141</v>
      </c>
      <c r="K71" s="12">
        <v>711.67</v>
      </c>
      <c r="L71" s="13">
        <f t="shared" si="52"/>
        <v>711.67</v>
      </c>
      <c r="M71" s="14">
        <f t="shared" si="53"/>
        <v>4270.0199999999995</v>
      </c>
      <c r="N71" s="9" t="s">
        <v>748</v>
      </c>
      <c r="O71" s="41">
        <v>41509</v>
      </c>
      <c r="P71" s="6">
        <v>16</v>
      </c>
      <c r="Q71" s="41">
        <v>41520</v>
      </c>
      <c r="R71" s="63" t="s">
        <v>471</v>
      </c>
      <c r="S71" s="27"/>
      <c r="T71" s="27">
        <f t="shared" si="54"/>
        <v>0</v>
      </c>
      <c r="U71" s="29"/>
      <c r="V71" s="29"/>
      <c r="W71" s="28">
        <f t="shared" si="55"/>
        <v>0</v>
      </c>
      <c r="X71" s="9"/>
      <c r="Y71" s="9"/>
      <c r="Z71" s="136"/>
      <c r="AA71" s="153">
        <v>0</v>
      </c>
      <c r="AB71" s="9"/>
      <c r="AC71" s="27">
        <f t="shared" si="49"/>
        <v>0</v>
      </c>
    </row>
    <row r="72" spans="1:29" ht="38.25" x14ac:dyDescent="0.25">
      <c r="A72" s="4" t="s">
        <v>78</v>
      </c>
      <c r="B72" s="5" t="s">
        <v>77</v>
      </c>
      <c r="C72" s="6" t="s">
        <v>34</v>
      </c>
      <c r="D72" s="6" t="s">
        <v>653</v>
      </c>
      <c r="E72" s="21">
        <v>394837</v>
      </c>
      <c r="F72" s="21" t="s">
        <v>669</v>
      </c>
      <c r="G72" s="21">
        <v>25</v>
      </c>
      <c r="H72" s="21">
        <v>625</v>
      </c>
      <c r="I72" s="21" t="s">
        <v>758</v>
      </c>
      <c r="J72" s="144" t="s">
        <v>142</v>
      </c>
      <c r="K72" s="12">
        <v>23.85</v>
      </c>
      <c r="L72" s="13">
        <f t="shared" si="52"/>
        <v>596.25</v>
      </c>
      <c r="M72" s="14">
        <f t="shared" si="53"/>
        <v>14906.25</v>
      </c>
      <c r="N72" s="9" t="s">
        <v>748</v>
      </c>
      <c r="O72" s="41">
        <v>41509</v>
      </c>
      <c r="P72" s="6">
        <v>17</v>
      </c>
      <c r="Q72" s="41">
        <v>41520</v>
      </c>
      <c r="R72" s="63" t="s">
        <v>472</v>
      </c>
      <c r="S72" s="27"/>
      <c r="T72" s="27">
        <f t="shared" si="54"/>
        <v>0</v>
      </c>
      <c r="U72" s="29"/>
      <c r="V72" s="29"/>
      <c r="W72" s="28">
        <f t="shared" si="55"/>
        <v>0</v>
      </c>
      <c r="X72" s="9"/>
      <c r="Y72" s="9"/>
      <c r="Z72" s="136"/>
      <c r="AA72" s="153">
        <v>0</v>
      </c>
      <c r="AB72" s="9"/>
      <c r="AC72" s="27">
        <f t="shared" si="49"/>
        <v>0</v>
      </c>
    </row>
    <row r="73" spans="1:29" ht="51" x14ac:dyDescent="0.25">
      <c r="A73" s="4" t="s">
        <v>81</v>
      </c>
      <c r="B73" s="5" t="s">
        <v>33</v>
      </c>
      <c r="C73" s="6" t="s">
        <v>34</v>
      </c>
      <c r="D73" s="6" t="s">
        <v>654</v>
      </c>
      <c r="E73" s="6">
        <v>4391</v>
      </c>
      <c r="F73" s="6" t="s">
        <v>668</v>
      </c>
      <c r="G73" s="21">
        <v>100</v>
      </c>
      <c r="H73" s="35">
        <v>10000</v>
      </c>
      <c r="I73" s="21" t="s">
        <v>82</v>
      </c>
      <c r="J73" s="144" t="s">
        <v>143</v>
      </c>
      <c r="K73" s="12">
        <v>4.4000000000000004</v>
      </c>
      <c r="L73" s="13">
        <f t="shared" ref="L73:L74" si="57">G73*K73</f>
        <v>440.00000000000006</v>
      </c>
      <c r="M73" s="14">
        <f t="shared" ref="M73:M74" si="58">H73*K73</f>
        <v>44000</v>
      </c>
      <c r="N73" s="9" t="s">
        <v>749</v>
      </c>
      <c r="O73" s="41">
        <v>41499</v>
      </c>
      <c r="P73" s="6">
        <v>8</v>
      </c>
      <c r="Q73" s="41">
        <v>41507</v>
      </c>
      <c r="R73" s="9" t="s">
        <v>750</v>
      </c>
      <c r="S73" s="27">
        <v>3.7</v>
      </c>
      <c r="T73" s="27">
        <f t="shared" ref="T73:T129" si="59">H73*S73</f>
        <v>37000</v>
      </c>
      <c r="U73" s="29"/>
      <c r="V73" s="29"/>
      <c r="W73" s="10"/>
      <c r="X73" s="9"/>
      <c r="Y73" s="9"/>
      <c r="Z73" s="136"/>
      <c r="AA73" s="155">
        <f t="shared" si="56"/>
        <v>10000</v>
      </c>
      <c r="AB73" s="9"/>
      <c r="AC73" s="27">
        <f t="shared" si="49"/>
        <v>0</v>
      </c>
    </row>
    <row r="74" spans="1:29" ht="51" x14ac:dyDescent="0.25">
      <c r="A74" s="4" t="s">
        <v>81</v>
      </c>
      <c r="B74" s="5" t="s">
        <v>33</v>
      </c>
      <c r="C74" s="6" t="s">
        <v>34</v>
      </c>
      <c r="D74" s="6" t="s">
        <v>654</v>
      </c>
      <c r="E74" s="21">
        <v>4391</v>
      </c>
      <c r="F74" s="21" t="s">
        <v>668</v>
      </c>
      <c r="G74" s="21">
        <v>100</v>
      </c>
      <c r="H74" s="35">
        <v>10000</v>
      </c>
      <c r="I74" s="21" t="s">
        <v>82</v>
      </c>
      <c r="J74" s="144" t="s">
        <v>144</v>
      </c>
      <c r="K74" s="12">
        <v>5.13</v>
      </c>
      <c r="L74" s="13">
        <f t="shared" si="57"/>
        <v>513</v>
      </c>
      <c r="M74" s="14">
        <f t="shared" si="58"/>
        <v>51300</v>
      </c>
      <c r="N74" s="9" t="s">
        <v>749</v>
      </c>
      <c r="O74" s="41">
        <v>41499</v>
      </c>
      <c r="P74" s="6">
        <v>9</v>
      </c>
      <c r="Q74" s="41">
        <v>41507</v>
      </c>
      <c r="R74" s="9" t="s">
        <v>751</v>
      </c>
      <c r="S74" s="80">
        <v>3.0998999999999999</v>
      </c>
      <c r="T74" s="27">
        <f t="shared" si="59"/>
        <v>30999</v>
      </c>
      <c r="U74" s="29"/>
      <c r="V74" s="29"/>
      <c r="W74" s="10"/>
      <c r="X74" s="9"/>
      <c r="Y74" s="9"/>
      <c r="Z74" s="136"/>
      <c r="AA74" s="155">
        <f t="shared" si="56"/>
        <v>10000</v>
      </c>
      <c r="AB74" s="9"/>
      <c r="AC74" s="27">
        <f t="shared" si="49"/>
        <v>0</v>
      </c>
    </row>
    <row r="75" spans="1:29" ht="25.5" x14ac:dyDescent="0.25">
      <c r="A75" s="4" t="s">
        <v>83</v>
      </c>
      <c r="B75" s="15" t="s">
        <v>248</v>
      </c>
      <c r="C75" s="6" t="s">
        <v>34</v>
      </c>
      <c r="D75" s="6" t="s">
        <v>653</v>
      </c>
      <c r="E75" s="7">
        <v>348273</v>
      </c>
      <c r="F75" s="7" t="s">
        <v>670</v>
      </c>
      <c r="G75" s="7">
        <v>1</v>
      </c>
      <c r="H75" s="7">
        <v>7</v>
      </c>
      <c r="I75" s="7" t="s">
        <v>757</v>
      </c>
      <c r="J75" s="144" t="s">
        <v>145</v>
      </c>
      <c r="K75" s="12">
        <v>34.79</v>
      </c>
      <c r="L75" s="13">
        <f t="shared" ref="L75:L109" si="60">G75*K75</f>
        <v>34.79</v>
      </c>
      <c r="M75" s="14">
        <f t="shared" ref="M75:M109" si="61">H75*K75</f>
        <v>243.53</v>
      </c>
      <c r="N75" s="9" t="s">
        <v>748</v>
      </c>
      <c r="O75" s="41">
        <v>41509</v>
      </c>
      <c r="P75" s="6">
        <v>18</v>
      </c>
      <c r="Q75" s="41">
        <v>41520</v>
      </c>
      <c r="R75" s="63" t="s">
        <v>471</v>
      </c>
      <c r="S75" s="27"/>
      <c r="T75" s="27">
        <f t="shared" si="59"/>
        <v>0</v>
      </c>
      <c r="U75" s="29"/>
      <c r="V75" s="29"/>
      <c r="W75" s="28">
        <f t="shared" ref="W75:W129" si="62">V75*S75</f>
        <v>0</v>
      </c>
      <c r="X75" s="9"/>
      <c r="Y75" s="9"/>
      <c r="Z75" s="136"/>
      <c r="AA75" s="153">
        <v>0</v>
      </c>
      <c r="AB75" s="9"/>
      <c r="AC75" s="27">
        <f t="shared" si="49"/>
        <v>0</v>
      </c>
    </row>
    <row r="76" spans="1:29" ht="25.5" x14ac:dyDescent="0.25">
      <c r="A76" s="4" t="s">
        <v>83</v>
      </c>
      <c r="B76" s="5" t="s">
        <v>84</v>
      </c>
      <c r="C76" s="6" t="s">
        <v>34</v>
      </c>
      <c r="D76" s="6" t="s">
        <v>653</v>
      </c>
      <c r="E76" s="7">
        <v>366468</v>
      </c>
      <c r="F76" s="7" t="s">
        <v>670</v>
      </c>
      <c r="G76" s="7">
        <v>500</v>
      </c>
      <c r="H76" s="7">
        <v>1000</v>
      </c>
      <c r="I76" s="7" t="s">
        <v>758</v>
      </c>
      <c r="J76" s="132" t="s">
        <v>276</v>
      </c>
      <c r="K76" s="12">
        <v>7.0000000000000007E-2</v>
      </c>
      <c r="L76" s="13">
        <f t="shared" si="60"/>
        <v>35</v>
      </c>
      <c r="M76" s="14">
        <f t="shared" si="61"/>
        <v>70</v>
      </c>
      <c r="N76" s="9" t="s">
        <v>748</v>
      </c>
      <c r="O76" s="41">
        <v>41509</v>
      </c>
      <c r="P76" s="6">
        <v>19</v>
      </c>
      <c r="Q76" s="41">
        <v>41520</v>
      </c>
      <c r="R76" s="9" t="s">
        <v>783</v>
      </c>
      <c r="S76" s="27">
        <v>7.0000000000000007E-2</v>
      </c>
      <c r="T76" s="27">
        <f t="shared" si="59"/>
        <v>70</v>
      </c>
      <c r="U76" s="29" t="s">
        <v>938</v>
      </c>
      <c r="V76" s="131">
        <v>1000</v>
      </c>
      <c r="W76" s="28">
        <f t="shared" si="62"/>
        <v>70</v>
      </c>
      <c r="X76" s="6" t="s">
        <v>271</v>
      </c>
      <c r="Y76" s="39">
        <v>41688</v>
      </c>
      <c r="Z76" s="55">
        <v>21</v>
      </c>
      <c r="AA76" s="153">
        <f t="shared" si="56"/>
        <v>0</v>
      </c>
      <c r="AB76" s="9"/>
      <c r="AC76" s="27">
        <f t="shared" si="49"/>
        <v>0</v>
      </c>
    </row>
    <row r="77" spans="1:29" ht="25.5" x14ac:dyDescent="0.25">
      <c r="A77" s="4" t="s">
        <v>83</v>
      </c>
      <c r="B77" s="5" t="s">
        <v>84</v>
      </c>
      <c r="C77" s="6" t="s">
        <v>34</v>
      </c>
      <c r="D77" s="6" t="s">
        <v>653</v>
      </c>
      <c r="E77" s="7">
        <v>389177</v>
      </c>
      <c r="F77" s="7" t="s">
        <v>670</v>
      </c>
      <c r="G77" s="7">
        <v>100</v>
      </c>
      <c r="H77" s="7">
        <v>200</v>
      </c>
      <c r="I77" s="7" t="s">
        <v>758</v>
      </c>
      <c r="J77" s="132" t="s">
        <v>277</v>
      </c>
      <c r="K77" s="12">
        <v>0.53</v>
      </c>
      <c r="L77" s="13">
        <f t="shared" si="60"/>
        <v>53</v>
      </c>
      <c r="M77" s="14">
        <f t="shared" si="61"/>
        <v>106</v>
      </c>
      <c r="N77" s="9" t="s">
        <v>748</v>
      </c>
      <c r="O77" s="41">
        <v>41509</v>
      </c>
      <c r="P77" s="6">
        <v>20</v>
      </c>
      <c r="Q77" s="41">
        <v>41520</v>
      </c>
      <c r="R77" s="9" t="s">
        <v>785</v>
      </c>
      <c r="S77" s="27">
        <v>0.53</v>
      </c>
      <c r="T77" s="27">
        <f t="shared" si="59"/>
        <v>106</v>
      </c>
      <c r="U77" s="29" t="s">
        <v>938</v>
      </c>
      <c r="V77" s="29">
        <v>200</v>
      </c>
      <c r="W77" s="28">
        <f t="shared" si="62"/>
        <v>106</v>
      </c>
      <c r="X77" s="6" t="s">
        <v>271</v>
      </c>
      <c r="Y77" s="39">
        <v>41688</v>
      </c>
      <c r="Z77" s="55">
        <v>21</v>
      </c>
      <c r="AA77" s="153">
        <f t="shared" si="56"/>
        <v>0</v>
      </c>
      <c r="AB77" s="9"/>
      <c r="AC77" s="27">
        <f t="shared" si="49"/>
        <v>0</v>
      </c>
    </row>
    <row r="78" spans="1:29" ht="25.5" x14ac:dyDescent="0.25">
      <c r="A78" s="4" t="s">
        <v>83</v>
      </c>
      <c r="B78" s="5" t="s">
        <v>84</v>
      </c>
      <c r="C78" s="6" t="s">
        <v>34</v>
      </c>
      <c r="D78" s="6" t="s">
        <v>653</v>
      </c>
      <c r="E78" s="7">
        <v>354896</v>
      </c>
      <c r="F78" s="7" t="s">
        <v>670</v>
      </c>
      <c r="G78" s="7">
        <v>100</v>
      </c>
      <c r="H78" s="7">
        <v>200</v>
      </c>
      <c r="I78" s="7" t="s">
        <v>758</v>
      </c>
      <c r="J78" s="132" t="s">
        <v>278</v>
      </c>
      <c r="K78" s="12">
        <v>0.75</v>
      </c>
      <c r="L78" s="13">
        <f t="shared" si="60"/>
        <v>75</v>
      </c>
      <c r="M78" s="14">
        <f t="shared" si="61"/>
        <v>150</v>
      </c>
      <c r="N78" s="9" t="s">
        <v>748</v>
      </c>
      <c r="O78" s="41">
        <v>41509</v>
      </c>
      <c r="P78" s="6">
        <v>21</v>
      </c>
      <c r="Q78" s="41">
        <v>41520</v>
      </c>
      <c r="R78" s="9" t="s">
        <v>783</v>
      </c>
      <c r="S78" s="27">
        <v>0.59</v>
      </c>
      <c r="T78" s="27">
        <f t="shared" si="59"/>
        <v>118</v>
      </c>
      <c r="U78" s="29" t="s">
        <v>938</v>
      </c>
      <c r="V78" s="29">
        <v>200</v>
      </c>
      <c r="W78" s="28">
        <f t="shared" si="62"/>
        <v>118</v>
      </c>
      <c r="X78" s="6" t="s">
        <v>271</v>
      </c>
      <c r="Y78" s="39">
        <v>41688</v>
      </c>
      <c r="Z78" s="55">
        <v>21</v>
      </c>
      <c r="AA78" s="153">
        <f t="shared" si="56"/>
        <v>0</v>
      </c>
      <c r="AB78" s="9"/>
      <c r="AC78" s="27">
        <f t="shared" si="49"/>
        <v>0</v>
      </c>
    </row>
    <row r="79" spans="1:29" ht="25.5" x14ac:dyDescent="0.25">
      <c r="A79" s="4" t="s">
        <v>83</v>
      </c>
      <c r="B79" s="5" t="s">
        <v>84</v>
      </c>
      <c r="C79" s="6" t="s">
        <v>34</v>
      </c>
      <c r="D79" s="6" t="s">
        <v>653</v>
      </c>
      <c r="E79" s="7">
        <v>352803</v>
      </c>
      <c r="F79" s="7" t="s">
        <v>670</v>
      </c>
      <c r="G79" s="7">
        <v>1</v>
      </c>
      <c r="H79" s="7">
        <v>2</v>
      </c>
      <c r="I79" s="7" t="s">
        <v>757</v>
      </c>
      <c r="J79" s="132" t="s">
        <v>279</v>
      </c>
      <c r="K79" s="12">
        <v>62.38</v>
      </c>
      <c r="L79" s="13">
        <f t="shared" si="60"/>
        <v>62.38</v>
      </c>
      <c r="M79" s="14">
        <f t="shared" si="61"/>
        <v>124.76</v>
      </c>
      <c r="N79" s="9" t="s">
        <v>748</v>
      </c>
      <c r="O79" s="41">
        <v>41509</v>
      </c>
      <c r="P79" s="6">
        <v>22</v>
      </c>
      <c r="Q79" s="41">
        <v>41520</v>
      </c>
      <c r="R79" s="63" t="s">
        <v>471</v>
      </c>
      <c r="S79" s="27"/>
      <c r="T79" s="27">
        <f t="shared" si="59"/>
        <v>0</v>
      </c>
      <c r="U79" s="29"/>
      <c r="V79" s="29"/>
      <c r="W79" s="28">
        <f t="shared" si="62"/>
        <v>0</v>
      </c>
      <c r="X79" s="9"/>
      <c r="Y79" s="9"/>
      <c r="Z79" s="136"/>
      <c r="AA79" s="153">
        <v>0</v>
      </c>
      <c r="AB79" s="9"/>
      <c r="AC79" s="27">
        <f t="shared" si="49"/>
        <v>0</v>
      </c>
    </row>
    <row r="80" spans="1:29" ht="25.5" x14ac:dyDescent="0.25">
      <c r="A80" s="4" t="s">
        <v>83</v>
      </c>
      <c r="B80" s="5" t="s">
        <v>84</v>
      </c>
      <c r="C80" s="6" t="s">
        <v>34</v>
      </c>
      <c r="D80" s="6" t="s">
        <v>653</v>
      </c>
      <c r="E80" s="7">
        <v>352740</v>
      </c>
      <c r="F80" s="7" t="s">
        <v>670</v>
      </c>
      <c r="G80" s="7">
        <v>1</v>
      </c>
      <c r="H80" s="7">
        <v>15</v>
      </c>
      <c r="I80" s="7" t="s">
        <v>757</v>
      </c>
      <c r="J80" s="132" t="s">
        <v>280</v>
      </c>
      <c r="K80" s="12">
        <v>45.77</v>
      </c>
      <c r="L80" s="13">
        <f t="shared" si="60"/>
        <v>45.77</v>
      </c>
      <c r="M80" s="14">
        <f t="shared" si="61"/>
        <v>686.55000000000007</v>
      </c>
      <c r="N80" s="9" t="s">
        <v>748</v>
      </c>
      <c r="O80" s="41">
        <v>41509</v>
      </c>
      <c r="P80" s="6">
        <v>23</v>
      </c>
      <c r="Q80" s="41">
        <v>41520</v>
      </c>
      <c r="R80" s="9" t="s">
        <v>786</v>
      </c>
      <c r="S80" s="27">
        <v>42</v>
      </c>
      <c r="T80" s="27">
        <f t="shared" si="59"/>
        <v>630</v>
      </c>
      <c r="U80" s="29" t="s">
        <v>938</v>
      </c>
      <c r="V80" s="29">
        <v>15</v>
      </c>
      <c r="W80" s="28">
        <f t="shared" si="62"/>
        <v>630</v>
      </c>
      <c r="X80" s="6" t="s">
        <v>271</v>
      </c>
      <c r="Y80" s="39">
        <v>41688</v>
      </c>
      <c r="Z80" s="55">
        <v>21</v>
      </c>
      <c r="AA80" s="153">
        <f t="shared" si="56"/>
        <v>0</v>
      </c>
      <c r="AB80" s="9"/>
      <c r="AC80" s="27">
        <f t="shared" si="49"/>
        <v>0</v>
      </c>
    </row>
    <row r="81" spans="1:29" x14ac:dyDescent="0.25">
      <c r="A81" s="4" t="s">
        <v>83</v>
      </c>
      <c r="B81" s="5" t="s">
        <v>84</v>
      </c>
      <c r="C81" s="6" t="s">
        <v>34</v>
      </c>
      <c r="D81" s="6" t="s">
        <v>653</v>
      </c>
      <c r="E81" s="7">
        <v>359287</v>
      </c>
      <c r="F81" s="7" t="s">
        <v>670</v>
      </c>
      <c r="G81" s="7">
        <v>100</v>
      </c>
      <c r="H81" s="7">
        <v>100</v>
      </c>
      <c r="I81" s="7" t="s">
        <v>758</v>
      </c>
      <c r="J81" s="145" t="s">
        <v>281</v>
      </c>
      <c r="K81" s="12">
        <v>6.01</v>
      </c>
      <c r="L81" s="13">
        <f t="shared" si="60"/>
        <v>601</v>
      </c>
      <c r="M81" s="14">
        <f t="shared" si="61"/>
        <v>601</v>
      </c>
      <c r="N81" s="9" t="s">
        <v>748</v>
      </c>
      <c r="O81" s="41">
        <v>41509</v>
      </c>
      <c r="P81" s="6">
        <v>24</v>
      </c>
      <c r="Q81" s="41">
        <v>41520</v>
      </c>
      <c r="R81" s="9" t="s">
        <v>787</v>
      </c>
      <c r="S81" s="27">
        <v>5.64</v>
      </c>
      <c r="T81" s="27">
        <f t="shared" si="59"/>
        <v>564</v>
      </c>
      <c r="U81" s="29" t="s">
        <v>939</v>
      </c>
      <c r="V81" s="29">
        <v>100</v>
      </c>
      <c r="W81" s="28">
        <f t="shared" si="62"/>
        <v>564</v>
      </c>
      <c r="X81" s="6" t="s">
        <v>271</v>
      </c>
      <c r="Y81" s="39">
        <v>41852</v>
      </c>
      <c r="Z81" s="55">
        <v>170</v>
      </c>
      <c r="AA81" s="153">
        <f t="shared" si="56"/>
        <v>0</v>
      </c>
      <c r="AB81" s="9"/>
      <c r="AC81" s="27">
        <f t="shared" si="49"/>
        <v>0</v>
      </c>
    </row>
    <row r="82" spans="1:29" ht="25.5" x14ac:dyDescent="0.25">
      <c r="A82" s="4" t="s">
        <v>83</v>
      </c>
      <c r="B82" s="15" t="s">
        <v>246</v>
      </c>
      <c r="C82" s="6" t="s">
        <v>34</v>
      </c>
      <c r="D82" s="6" t="s">
        <v>653</v>
      </c>
      <c r="E82" s="7">
        <v>352843</v>
      </c>
      <c r="F82" s="7" t="s">
        <v>670</v>
      </c>
      <c r="G82" s="7">
        <v>1</v>
      </c>
      <c r="H82" s="7">
        <v>4</v>
      </c>
      <c r="I82" s="7" t="s">
        <v>85</v>
      </c>
      <c r="J82" s="132" t="s">
        <v>282</v>
      </c>
      <c r="K82" s="12">
        <v>21.79</v>
      </c>
      <c r="L82" s="13">
        <f t="shared" si="60"/>
        <v>21.79</v>
      </c>
      <c r="M82" s="14">
        <f t="shared" si="61"/>
        <v>87.16</v>
      </c>
      <c r="N82" s="9" t="s">
        <v>748</v>
      </c>
      <c r="O82" s="41">
        <v>41509</v>
      </c>
      <c r="P82" s="6">
        <v>25</v>
      </c>
      <c r="Q82" s="41">
        <v>41520</v>
      </c>
      <c r="R82" s="63" t="s">
        <v>471</v>
      </c>
      <c r="S82" s="27"/>
      <c r="T82" s="27">
        <f t="shared" si="59"/>
        <v>0</v>
      </c>
      <c r="U82" s="29"/>
      <c r="V82" s="29"/>
      <c r="W82" s="28">
        <f t="shared" si="62"/>
        <v>0</v>
      </c>
      <c r="X82" s="9"/>
      <c r="Y82" s="9"/>
      <c r="Z82" s="136"/>
      <c r="AA82" s="153">
        <v>0</v>
      </c>
      <c r="AB82" s="9"/>
      <c r="AC82" s="27">
        <f t="shared" si="49"/>
        <v>0</v>
      </c>
    </row>
    <row r="83" spans="1:29" ht="25.5" x14ac:dyDescent="0.25">
      <c r="A83" s="4" t="s">
        <v>83</v>
      </c>
      <c r="B83" s="15" t="s">
        <v>247</v>
      </c>
      <c r="C83" s="6" t="s">
        <v>34</v>
      </c>
      <c r="D83" s="6" t="s">
        <v>653</v>
      </c>
      <c r="E83" s="7">
        <v>348685</v>
      </c>
      <c r="F83" s="7" t="s">
        <v>670</v>
      </c>
      <c r="G83" s="7">
        <v>1</v>
      </c>
      <c r="H83" s="7">
        <v>8</v>
      </c>
      <c r="I83" s="7" t="s">
        <v>85</v>
      </c>
      <c r="J83" s="132" t="s">
        <v>283</v>
      </c>
      <c r="K83" s="12">
        <v>59.92</v>
      </c>
      <c r="L83" s="13">
        <f t="shared" si="60"/>
        <v>59.92</v>
      </c>
      <c r="M83" s="14">
        <f t="shared" si="61"/>
        <v>479.36</v>
      </c>
      <c r="N83" s="9" t="s">
        <v>748</v>
      </c>
      <c r="O83" s="41">
        <v>41509</v>
      </c>
      <c r="P83" s="6">
        <v>26</v>
      </c>
      <c r="Q83" s="41">
        <v>41520</v>
      </c>
      <c r="R83" s="9" t="s">
        <v>783</v>
      </c>
      <c r="S83" s="27">
        <v>59.92</v>
      </c>
      <c r="T83" s="27">
        <f t="shared" si="59"/>
        <v>479.36</v>
      </c>
      <c r="U83" s="29" t="s">
        <v>938</v>
      </c>
      <c r="V83" s="29">
        <v>8</v>
      </c>
      <c r="W83" s="28">
        <f t="shared" si="62"/>
        <v>479.36</v>
      </c>
      <c r="X83" s="6" t="s">
        <v>271</v>
      </c>
      <c r="Y83" s="39">
        <v>41688</v>
      </c>
      <c r="Z83" s="55">
        <v>21</v>
      </c>
      <c r="AA83" s="153">
        <f t="shared" si="56"/>
        <v>0</v>
      </c>
      <c r="AB83" s="9"/>
      <c r="AC83" s="27">
        <f t="shared" si="49"/>
        <v>0</v>
      </c>
    </row>
    <row r="84" spans="1:29" ht="25.5" x14ac:dyDescent="0.25">
      <c r="A84" s="4" t="s">
        <v>83</v>
      </c>
      <c r="B84" s="5" t="s">
        <v>84</v>
      </c>
      <c r="C84" s="6" t="s">
        <v>34</v>
      </c>
      <c r="D84" s="6" t="s">
        <v>653</v>
      </c>
      <c r="E84" s="7">
        <v>416201</v>
      </c>
      <c r="F84" s="7" t="s">
        <v>670</v>
      </c>
      <c r="G84" s="7">
        <v>1</v>
      </c>
      <c r="H84" s="7">
        <v>10</v>
      </c>
      <c r="I84" s="7" t="s">
        <v>757</v>
      </c>
      <c r="J84" s="132" t="s">
        <v>284</v>
      </c>
      <c r="K84" s="12">
        <v>11.9</v>
      </c>
      <c r="L84" s="13">
        <f t="shared" si="60"/>
        <v>11.9</v>
      </c>
      <c r="M84" s="14">
        <f t="shared" si="61"/>
        <v>119</v>
      </c>
      <c r="N84" s="9" t="s">
        <v>748</v>
      </c>
      <c r="O84" s="41">
        <v>41509</v>
      </c>
      <c r="P84" s="6">
        <v>27</v>
      </c>
      <c r="Q84" s="41">
        <v>41520</v>
      </c>
      <c r="R84" s="63" t="s">
        <v>471</v>
      </c>
      <c r="S84" s="27"/>
      <c r="T84" s="27">
        <f t="shared" si="59"/>
        <v>0</v>
      </c>
      <c r="U84" s="29"/>
      <c r="V84" s="29"/>
      <c r="W84" s="28">
        <f t="shared" si="62"/>
        <v>0</v>
      </c>
      <c r="X84" s="9"/>
      <c r="Y84" s="9"/>
      <c r="Z84" s="136"/>
      <c r="AA84" s="153">
        <v>0</v>
      </c>
      <c r="AB84" s="9"/>
      <c r="AC84" s="27">
        <f t="shared" si="49"/>
        <v>0</v>
      </c>
    </row>
    <row r="85" spans="1:29" ht="25.5" x14ac:dyDescent="0.25">
      <c r="A85" s="4" t="s">
        <v>83</v>
      </c>
      <c r="B85" s="5" t="s">
        <v>84</v>
      </c>
      <c r="C85" s="6" t="s">
        <v>34</v>
      </c>
      <c r="D85" s="6" t="s">
        <v>653</v>
      </c>
      <c r="E85" s="7">
        <v>355522</v>
      </c>
      <c r="F85" s="7" t="s">
        <v>670</v>
      </c>
      <c r="G85" s="7">
        <v>1</v>
      </c>
      <c r="H85" s="7">
        <v>5</v>
      </c>
      <c r="I85" s="7" t="s">
        <v>85</v>
      </c>
      <c r="J85" s="132" t="s">
        <v>285</v>
      </c>
      <c r="K85" s="12">
        <v>17.25</v>
      </c>
      <c r="L85" s="13">
        <f t="shared" si="60"/>
        <v>17.25</v>
      </c>
      <c r="M85" s="14">
        <f t="shared" si="61"/>
        <v>86.25</v>
      </c>
      <c r="N85" s="9" t="s">
        <v>748</v>
      </c>
      <c r="O85" s="41">
        <v>41509</v>
      </c>
      <c r="P85" s="6">
        <v>28</v>
      </c>
      <c r="Q85" s="41">
        <v>41520</v>
      </c>
      <c r="R85" s="63" t="s">
        <v>472</v>
      </c>
      <c r="S85" s="27"/>
      <c r="T85" s="27">
        <f t="shared" si="59"/>
        <v>0</v>
      </c>
      <c r="U85" s="29"/>
      <c r="V85" s="29"/>
      <c r="W85" s="28">
        <f t="shared" si="62"/>
        <v>0</v>
      </c>
      <c r="X85" s="9"/>
      <c r="Y85" s="9"/>
      <c r="Z85" s="136"/>
      <c r="AA85" s="153">
        <v>0</v>
      </c>
      <c r="AB85" s="9"/>
      <c r="AC85" s="27">
        <f t="shared" si="49"/>
        <v>0</v>
      </c>
    </row>
    <row r="86" spans="1:29" ht="25.5" x14ac:dyDescent="0.25">
      <c r="A86" s="4" t="s">
        <v>83</v>
      </c>
      <c r="B86" s="5" t="s">
        <v>84</v>
      </c>
      <c r="C86" s="6" t="s">
        <v>34</v>
      </c>
      <c r="D86" s="6" t="s">
        <v>653</v>
      </c>
      <c r="E86" s="7">
        <v>347345</v>
      </c>
      <c r="F86" s="7" t="s">
        <v>670</v>
      </c>
      <c r="G86" s="7">
        <v>1</v>
      </c>
      <c r="H86" s="7">
        <v>10</v>
      </c>
      <c r="I86" s="7" t="s">
        <v>85</v>
      </c>
      <c r="J86" s="132" t="s">
        <v>286</v>
      </c>
      <c r="K86" s="12">
        <v>19.91</v>
      </c>
      <c r="L86" s="13">
        <f t="shared" si="60"/>
        <v>19.91</v>
      </c>
      <c r="M86" s="14">
        <f t="shared" si="61"/>
        <v>199.1</v>
      </c>
      <c r="N86" s="9" t="s">
        <v>748</v>
      </c>
      <c r="O86" s="41">
        <v>41509</v>
      </c>
      <c r="P86" s="6">
        <v>29</v>
      </c>
      <c r="Q86" s="41">
        <v>41520</v>
      </c>
      <c r="R86" s="9" t="s">
        <v>786</v>
      </c>
      <c r="S86" s="27">
        <v>18</v>
      </c>
      <c r="T86" s="27">
        <f t="shared" si="59"/>
        <v>180</v>
      </c>
      <c r="U86" s="29" t="s">
        <v>938</v>
      </c>
      <c r="V86" s="29">
        <v>10</v>
      </c>
      <c r="W86" s="28">
        <f t="shared" si="62"/>
        <v>180</v>
      </c>
      <c r="X86" s="6" t="s">
        <v>271</v>
      </c>
      <c r="Y86" s="39">
        <v>41688</v>
      </c>
      <c r="Z86" s="55">
        <v>21</v>
      </c>
      <c r="AA86" s="153">
        <f t="shared" si="56"/>
        <v>0</v>
      </c>
      <c r="AB86" s="9"/>
      <c r="AC86" s="27">
        <f t="shared" si="49"/>
        <v>0</v>
      </c>
    </row>
    <row r="87" spans="1:29" ht="25.5" x14ac:dyDescent="0.25">
      <c r="A87" s="4" t="s">
        <v>83</v>
      </c>
      <c r="B87" s="5" t="s">
        <v>84</v>
      </c>
      <c r="C87" s="6" t="s">
        <v>34</v>
      </c>
      <c r="D87" s="6" t="s">
        <v>653</v>
      </c>
      <c r="E87" s="7">
        <v>348255</v>
      </c>
      <c r="F87" s="7" t="s">
        <v>670</v>
      </c>
      <c r="G87" s="7">
        <v>1</v>
      </c>
      <c r="H87" s="7">
        <v>5</v>
      </c>
      <c r="I87" s="7" t="s">
        <v>757</v>
      </c>
      <c r="J87" s="132" t="s">
        <v>287</v>
      </c>
      <c r="K87" s="12">
        <v>29.34</v>
      </c>
      <c r="L87" s="13">
        <f t="shared" si="60"/>
        <v>29.34</v>
      </c>
      <c r="M87" s="14">
        <f t="shared" si="61"/>
        <v>146.69999999999999</v>
      </c>
      <c r="N87" s="9" t="s">
        <v>748</v>
      </c>
      <c r="O87" s="41">
        <v>41509</v>
      </c>
      <c r="P87" s="6">
        <v>30</v>
      </c>
      <c r="Q87" s="41">
        <v>41520</v>
      </c>
      <c r="R87" s="63" t="s">
        <v>471</v>
      </c>
      <c r="S87" s="27"/>
      <c r="T87" s="27">
        <f t="shared" si="59"/>
        <v>0</v>
      </c>
      <c r="U87" s="29"/>
      <c r="V87" s="29"/>
      <c r="W87" s="28">
        <f t="shared" si="62"/>
        <v>0</v>
      </c>
      <c r="X87" s="9"/>
      <c r="Y87" s="9"/>
      <c r="Z87" s="136"/>
      <c r="AA87" s="153">
        <v>0</v>
      </c>
      <c r="AB87" s="9"/>
      <c r="AC87" s="27">
        <f t="shared" si="49"/>
        <v>0</v>
      </c>
    </row>
    <row r="88" spans="1:29" ht="25.5" x14ac:dyDescent="0.25">
      <c r="A88" s="4" t="s">
        <v>83</v>
      </c>
      <c r="B88" s="5" t="s">
        <v>84</v>
      </c>
      <c r="C88" s="6" t="s">
        <v>34</v>
      </c>
      <c r="D88" s="6" t="s">
        <v>653</v>
      </c>
      <c r="E88" s="7">
        <v>371031</v>
      </c>
      <c r="F88" s="7" t="s">
        <v>670</v>
      </c>
      <c r="G88" s="7">
        <v>100</v>
      </c>
      <c r="H88" s="7">
        <v>200</v>
      </c>
      <c r="I88" s="7" t="s">
        <v>758</v>
      </c>
      <c r="J88" s="132" t="s">
        <v>288</v>
      </c>
      <c r="K88" s="12">
        <v>4.12</v>
      </c>
      <c r="L88" s="13">
        <f t="shared" si="60"/>
        <v>412</v>
      </c>
      <c r="M88" s="14">
        <f t="shared" si="61"/>
        <v>824</v>
      </c>
      <c r="N88" s="9" t="s">
        <v>748</v>
      </c>
      <c r="O88" s="41">
        <v>41509</v>
      </c>
      <c r="P88" s="6">
        <v>31</v>
      </c>
      <c r="Q88" s="41">
        <v>41520</v>
      </c>
      <c r="R88" s="9" t="s">
        <v>783</v>
      </c>
      <c r="S88" s="27">
        <v>4.12</v>
      </c>
      <c r="T88" s="27">
        <f t="shared" si="59"/>
        <v>824</v>
      </c>
      <c r="U88" s="29" t="s">
        <v>938</v>
      </c>
      <c r="V88" s="29">
        <v>200</v>
      </c>
      <c r="W88" s="28">
        <f t="shared" si="62"/>
        <v>824</v>
      </c>
      <c r="X88" s="6" t="s">
        <v>271</v>
      </c>
      <c r="Y88" s="39">
        <v>41688</v>
      </c>
      <c r="Z88" s="55">
        <v>21</v>
      </c>
      <c r="AA88" s="153">
        <f t="shared" si="56"/>
        <v>0</v>
      </c>
      <c r="AB88" s="9"/>
      <c r="AC88" s="27">
        <f t="shared" si="49"/>
        <v>0</v>
      </c>
    </row>
    <row r="89" spans="1:29" ht="25.5" x14ac:dyDescent="0.25">
      <c r="A89" s="4" t="s">
        <v>83</v>
      </c>
      <c r="B89" s="5" t="s">
        <v>84</v>
      </c>
      <c r="C89" s="6" t="s">
        <v>34</v>
      </c>
      <c r="D89" s="6" t="s">
        <v>653</v>
      </c>
      <c r="E89" s="7">
        <v>331456</v>
      </c>
      <c r="F89" s="7" t="s">
        <v>670</v>
      </c>
      <c r="G89" s="7">
        <v>1</v>
      </c>
      <c r="H89" s="7">
        <v>5</v>
      </c>
      <c r="I89" s="7" t="s">
        <v>80</v>
      </c>
      <c r="J89" s="132" t="s">
        <v>289</v>
      </c>
      <c r="K89" s="12">
        <v>137.99</v>
      </c>
      <c r="L89" s="13">
        <f t="shared" si="60"/>
        <v>137.99</v>
      </c>
      <c r="M89" s="14">
        <f t="shared" si="61"/>
        <v>689.95</v>
      </c>
      <c r="N89" s="9" t="s">
        <v>748</v>
      </c>
      <c r="O89" s="41">
        <v>41509</v>
      </c>
      <c r="P89" s="6">
        <v>32</v>
      </c>
      <c r="Q89" s="41">
        <v>41520</v>
      </c>
      <c r="R89" s="9" t="s">
        <v>788</v>
      </c>
      <c r="S89" s="27">
        <v>149.9</v>
      </c>
      <c r="T89" s="27">
        <f t="shared" si="59"/>
        <v>749.5</v>
      </c>
      <c r="U89" s="29" t="s">
        <v>940</v>
      </c>
      <c r="V89" s="29">
        <v>5</v>
      </c>
      <c r="W89" s="28">
        <f t="shared" si="62"/>
        <v>749.5</v>
      </c>
      <c r="X89" s="6" t="s">
        <v>271</v>
      </c>
      <c r="Y89" s="39">
        <v>41599</v>
      </c>
      <c r="Z89" s="55">
        <v>1198</v>
      </c>
      <c r="AA89" s="153">
        <f t="shared" si="56"/>
        <v>0</v>
      </c>
      <c r="AB89" s="9"/>
      <c r="AC89" s="27">
        <f t="shared" si="49"/>
        <v>0</v>
      </c>
    </row>
    <row r="90" spans="1:29" ht="25.5" x14ac:dyDescent="0.25">
      <c r="A90" s="4" t="s">
        <v>83</v>
      </c>
      <c r="B90" s="5" t="s">
        <v>84</v>
      </c>
      <c r="C90" s="6" t="s">
        <v>34</v>
      </c>
      <c r="D90" s="6" t="s">
        <v>653</v>
      </c>
      <c r="E90" s="7">
        <v>359002</v>
      </c>
      <c r="F90" s="7" t="s">
        <v>670</v>
      </c>
      <c r="G90" s="7">
        <v>500</v>
      </c>
      <c r="H90" s="7">
        <v>500</v>
      </c>
      <c r="I90" s="7" t="s">
        <v>758</v>
      </c>
      <c r="J90" s="132" t="s">
        <v>290</v>
      </c>
      <c r="K90" s="12">
        <v>0.3</v>
      </c>
      <c r="L90" s="13">
        <f t="shared" si="60"/>
        <v>150</v>
      </c>
      <c r="M90" s="14">
        <f t="shared" si="61"/>
        <v>150</v>
      </c>
      <c r="N90" s="9" t="s">
        <v>748</v>
      </c>
      <c r="O90" s="41">
        <v>41509</v>
      </c>
      <c r="P90" s="6">
        <v>33</v>
      </c>
      <c r="Q90" s="41">
        <v>41520</v>
      </c>
      <c r="R90" s="9" t="s">
        <v>783</v>
      </c>
      <c r="S90" s="27">
        <v>0.14000000000000001</v>
      </c>
      <c r="T90" s="27">
        <f t="shared" si="59"/>
        <v>70</v>
      </c>
      <c r="U90" s="29" t="s">
        <v>938</v>
      </c>
      <c r="V90" s="29">
        <v>500</v>
      </c>
      <c r="W90" s="28">
        <f t="shared" si="62"/>
        <v>70</v>
      </c>
      <c r="X90" s="6" t="s">
        <v>271</v>
      </c>
      <c r="Y90" s="39">
        <v>41688</v>
      </c>
      <c r="Z90" s="55">
        <v>21</v>
      </c>
      <c r="AA90" s="153">
        <f t="shared" si="56"/>
        <v>0</v>
      </c>
      <c r="AB90" s="9"/>
      <c r="AC90" s="27">
        <f t="shared" si="49"/>
        <v>0</v>
      </c>
    </row>
    <row r="91" spans="1:29" ht="25.5" x14ac:dyDescent="0.25">
      <c r="A91" s="4" t="s">
        <v>83</v>
      </c>
      <c r="B91" s="5" t="s">
        <v>84</v>
      </c>
      <c r="C91" s="6" t="s">
        <v>34</v>
      </c>
      <c r="D91" s="6" t="s">
        <v>653</v>
      </c>
      <c r="E91" s="7">
        <v>361551</v>
      </c>
      <c r="F91" s="7" t="s">
        <v>670</v>
      </c>
      <c r="G91" s="7">
        <v>1</v>
      </c>
      <c r="H91" s="7">
        <v>1</v>
      </c>
      <c r="I91" s="7" t="s">
        <v>784</v>
      </c>
      <c r="J91" s="132" t="s">
        <v>291</v>
      </c>
      <c r="K91" s="12">
        <v>32.64</v>
      </c>
      <c r="L91" s="13">
        <f t="shared" si="60"/>
        <v>32.64</v>
      </c>
      <c r="M91" s="14">
        <f t="shared" si="61"/>
        <v>32.64</v>
      </c>
      <c r="N91" s="9" t="s">
        <v>748</v>
      </c>
      <c r="O91" s="41">
        <v>41509</v>
      </c>
      <c r="P91" s="6">
        <v>34</v>
      </c>
      <c r="Q91" s="41">
        <v>41520</v>
      </c>
      <c r="R91" s="9" t="s">
        <v>786</v>
      </c>
      <c r="S91" s="27">
        <v>29.1</v>
      </c>
      <c r="T91" s="27">
        <f t="shared" si="59"/>
        <v>29.1</v>
      </c>
      <c r="U91" s="29" t="s">
        <v>938</v>
      </c>
      <c r="V91" s="29">
        <v>1</v>
      </c>
      <c r="W91" s="28">
        <f t="shared" si="62"/>
        <v>29.1</v>
      </c>
      <c r="X91" s="6" t="s">
        <v>271</v>
      </c>
      <c r="Y91" s="39">
        <v>41688</v>
      </c>
      <c r="Z91" s="55">
        <v>21</v>
      </c>
      <c r="AA91" s="153">
        <f t="shared" si="56"/>
        <v>0</v>
      </c>
      <c r="AB91" s="9"/>
      <c r="AC91" s="27">
        <f t="shared" si="49"/>
        <v>0</v>
      </c>
    </row>
    <row r="92" spans="1:29" ht="25.5" x14ac:dyDescent="0.25">
      <c r="A92" s="4" t="s">
        <v>83</v>
      </c>
      <c r="B92" s="5" t="s">
        <v>84</v>
      </c>
      <c r="C92" s="6" t="s">
        <v>34</v>
      </c>
      <c r="D92" s="6" t="s">
        <v>653</v>
      </c>
      <c r="E92" s="7">
        <v>360202</v>
      </c>
      <c r="F92" s="7" t="s">
        <v>670</v>
      </c>
      <c r="G92" s="7">
        <v>1</v>
      </c>
      <c r="H92" s="7">
        <v>6</v>
      </c>
      <c r="I92" s="7" t="s">
        <v>757</v>
      </c>
      <c r="J92" s="132" t="s">
        <v>292</v>
      </c>
      <c r="K92" s="12">
        <v>27.28</v>
      </c>
      <c r="L92" s="13">
        <f t="shared" si="60"/>
        <v>27.28</v>
      </c>
      <c r="M92" s="14">
        <f t="shared" si="61"/>
        <v>163.68</v>
      </c>
      <c r="N92" s="9" t="s">
        <v>748</v>
      </c>
      <c r="O92" s="41">
        <v>41509</v>
      </c>
      <c r="P92" s="6">
        <v>35</v>
      </c>
      <c r="Q92" s="41">
        <v>41520</v>
      </c>
      <c r="R92" s="9" t="s">
        <v>786</v>
      </c>
      <c r="S92" s="27">
        <v>27.28</v>
      </c>
      <c r="T92" s="27">
        <f t="shared" si="59"/>
        <v>163.68</v>
      </c>
      <c r="U92" s="29" t="s">
        <v>938</v>
      </c>
      <c r="V92" s="29">
        <v>6</v>
      </c>
      <c r="W92" s="28">
        <f t="shared" si="62"/>
        <v>163.68</v>
      </c>
      <c r="X92" s="6" t="s">
        <v>271</v>
      </c>
      <c r="Y92" s="39">
        <v>41688</v>
      </c>
      <c r="Z92" s="55">
        <v>21</v>
      </c>
      <c r="AA92" s="153">
        <f t="shared" si="56"/>
        <v>0</v>
      </c>
      <c r="AB92" s="9"/>
      <c r="AC92" s="27">
        <f t="shared" si="49"/>
        <v>0</v>
      </c>
    </row>
    <row r="93" spans="1:29" ht="25.5" x14ac:dyDescent="0.25">
      <c r="A93" s="4" t="s">
        <v>83</v>
      </c>
      <c r="B93" s="5" t="s">
        <v>84</v>
      </c>
      <c r="C93" s="6" t="s">
        <v>34</v>
      </c>
      <c r="D93" s="6" t="s">
        <v>653</v>
      </c>
      <c r="E93" s="7">
        <v>347317</v>
      </c>
      <c r="F93" s="7" t="s">
        <v>670</v>
      </c>
      <c r="G93" s="7">
        <v>1</v>
      </c>
      <c r="H93" s="7">
        <v>5</v>
      </c>
      <c r="I93" s="7" t="s">
        <v>757</v>
      </c>
      <c r="J93" s="132" t="s">
        <v>293</v>
      </c>
      <c r="K93" s="12">
        <v>35.79</v>
      </c>
      <c r="L93" s="13">
        <f t="shared" si="60"/>
        <v>35.79</v>
      </c>
      <c r="M93" s="14">
        <f t="shared" si="61"/>
        <v>178.95</v>
      </c>
      <c r="N93" s="9" t="s">
        <v>748</v>
      </c>
      <c r="O93" s="41">
        <v>41509</v>
      </c>
      <c r="P93" s="6">
        <v>36</v>
      </c>
      <c r="Q93" s="41">
        <v>41520</v>
      </c>
      <c r="R93" s="63" t="s">
        <v>471</v>
      </c>
      <c r="S93" s="27"/>
      <c r="T93" s="27">
        <f t="shared" si="59"/>
        <v>0</v>
      </c>
      <c r="U93" s="29"/>
      <c r="V93" s="29"/>
      <c r="W93" s="28">
        <f t="shared" si="62"/>
        <v>0</v>
      </c>
      <c r="X93" s="9"/>
      <c r="Y93" s="9"/>
      <c r="Z93" s="136"/>
      <c r="AA93" s="153">
        <v>0</v>
      </c>
      <c r="AB93" s="9"/>
      <c r="AC93" s="27">
        <f t="shared" si="49"/>
        <v>0</v>
      </c>
    </row>
    <row r="94" spans="1:29" ht="25.5" x14ac:dyDescent="0.25">
      <c r="A94" s="4" t="s">
        <v>83</v>
      </c>
      <c r="B94" s="5" t="s">
        <v>84</v>
      </c>
      <c r="C94" s="6" t="s">
        <v>34</v>
      </c>
      <c r="D94" s="6" t="s">
        <v>653</v>
      </c>
      <c r="E94" s="7">
        <v>366464</v>
      </c>
      <c r="F94" s="7" t="s">
        <v>670</v>
      </c>
      <c r="G94" s="7">
        <v>1</v>
      </c>
      <c r="H94" s="7">
        <v>250</v>
      </c>
      <c r="I94" s="7" t="s">
        <v>87</v>
      </c>
      <c r="J94" s="132" t="s">
        <v>294</v>
      </c>
      <c r="K94" s="12">
        <v>0.26</v>
      </c>
      <c r="L94" s="13">
        <f t="shared" si="60"/>
        <v>0.26</v>
      </c>
      <c r="M94" s="14">
        <f t="shared" si="61"/>
        <v>65</v>
      </c>
      <c r="N94" s="9" t="s">
        <v>748</v>
      </c>
      <c r="O94" s="41">
        <v>41509</v>
      </c>
      <c r="P94" s="6">
        <v>37</v>
      </c>
      <c r="Q94" s="41">
        <v>41520</v>
      </c>
      <c r="R94" s="9" t="s">
        <v>786</v>
      </c>
      <c r="S94" s="27">
        <v>0.26</v>
      </c>
      <c r="T94" s="27">
        <f t="shared" si="59"/>
        <v>65</v>
      </c>
      <c r="U94" s="29" t="s">
        <v>938</v>
      </c>
      <c r="V94" s="29">
        <v>250</v>
      </c>
      <c r="W94" s="28">
        <f t="shared" si="62"/>
        <v>65</v>
      </c>
      <c r="X94" s="6" t="s">
        <v>271</v>
      </c>
      <c r="Y94" s="39">
        <v>41688</v>
      </c>
      <c r="Z94" s="55">
        <v>21</v>
      </c>
      <c r="AA94" s="153">
        <f t="shared" si="56"/>
        <v>0</v>
      </c>
      <c r="AB94" s="9"/>
      <c r="AC94" s="27">
        <f t="shared" si="49"/>
        <v>0</v>
      </c>
    </row>
    <row r="95" spans="1:29" ht="25.5" x14ac:dyDescent="0.25">
      <c r="A95" s="4" t="s">
        <v>83</v>
      </c>
      <c r="B95" s="5" t="s">
        <v>84</v>
      </c>
      <c r="C95" s="6" t="s">
        <v>34</v>
      </c>
      <c r="D95" s="6" t="s">
        <v>653</v>
      </c>
      <c r="E95" s="7">
        <v>355207</v>
      </c>
      <c r="F95" s="7" t="s">
        <v>670</v>
      </c>
      <c r="G95" s="7">
        <v>1</v>
      </c>
      <c r="H95" s="7">
        <v>13</v>
      </c>
      <c r="I95" s="7" t="s">
        <v>784</v>
      </c>
      <c r="J95" s="132" t="s">
        <v>295</v>
      </c>
      <c r="K95" s="12">
        <v>28.24</v>
      </c>
      <c r="L95" s="13">
        <f t="shared" si="60"/>
        <v>28.24</v>
      </c>
      <c r="M95" s="14">
        <f t="shared" si="61"/>
        <v>367.12</v>
      </c>
      <c r="N95" s="9" t="s">
        <v>748</v>
      </c>
      <c r="O95" s="41">
        <v>41509</v>
      </c>
      <c r="P95" s="6">
        <v>38</v>
      </c>
      <c r="Q95" s="41">
        <v>41520</v>
      </c>
      <c r="R95" s="9" t="s">
        <v>786</v>
      </c>
      <c r="S95" s="27">
        <v>17</v>
      </c>
      <c r="T95" s="27">
        <f t="shared" si="59"/>
        <v>221</v>
      </c>
      <c r="U95" s="29" t="s">
        <v>938</v>
      </c>
      <c r="V95" s="29">
        <v>13</v>
      </c>
      <c r="W95" s="28">
        <f t="shared" si="62"/>
        <v>221</v>
      </c>
      <c r="X95" s="6" t="s">
        <v>271</v>
      </c>
      <c r="Y95" s="39">
        <v>41688</v>
      </c>
      <c r="Z95" s="55">
        <v>21</v>
      </c>
      <c r="AA95" s="153">
        <f t="shared" si="56"/>
        <v>0</v>
      </c>
      <c r="AB95" s="9"/>
      <c r="AC95" s="27">
        <f t="shared" si="49"/>
        <v>0</v>
      </c>
    </row>
    <row r="96" spans="1:29" ht="25.5" x14ac:dyDescent="0.25">
      <c r="A96" s="4" t="s">
        <v>83</v>
      </c>
      <c r="B96" s="5" t="s">
        <v>84</v>
      </c>
      <c r="C96" s="6" t="s">
        <v>34</v>
      </c>
      <c r="D96" s="6" t="s">
        <v>653</v>
      </c>
      <c r="E96" s="7">
        <v>380735</v>
      </c>
      <c r="F96" s="7" t="s">
        <v>670</v>
      </c>
      <c r="G96" s="7">
        <v>500</v>
      </c>
      <c r="H96" s="7">
        <v>500</v>
      </c>
      <c r="I96" s="7" t="s">
        <v>758</v>
      </c>
      <c r="J96" s="132" t="s">
        <v>296</v>
      </c>
      <c r="K96" s="12">
        <v>0.11</v>
      </c>
      <c r="L96" s="13">
        <f t="shared" si="60"/>
        <v>55</v>
      </c>
      <c r="M96" s="14">
        <f t="shared" si="61"/>
        <v>55</v>
      </c>
      <c r="N96" s="9" t="s">
        <v>748</v>
      </c>
      <c r="O96" s="41">
        <v>41509</v>
      </c>
      <c r="P96" s="6">
        <v>39</v>
      </c>
      <c r="Q96" s="41">
        <v>41520</v>
      </c>
      <c r="R96" s="63" t="s">
        <v>471</v>
      </c>
      <c r="S96" s="27"/>
      <c r="T96" s="27">
        <f t="shared" si="59"/>
        <v>0</v>
      </c>
      <c r="U96" s="29"/>
      <c r="V96" s="29"/>
      <c r="W96" s="28">
        <f t="shared" si="62"/>
        <v>0</v>
      </c>
      <c r="X96" s="9"/>
      <c r="Y96" s="9"/>
      <c r="Z96" s="136"/>
      <c r="AA96" s="153">
        <v>0</v>
      </c>
      <c r="AB96" s="9"/>
      <c r="AC96" s="27">
        <f t="shared" si="49"/>
        <v>0</v>
      </c>
    </row>
    <row r="97" spans="1:29" ht="25.5" x14ac:dyDescent="0.25">
      <c r="A97" s="4" t="s">
        <v>83</v>
      </c>
      <c r="B97" s="5" t="s">
        <v>84</v>
      </c>
      <c r="C97" s="6" t="s">
        <v>34</v>
      </c>
      <c r="D97" s="6" t="s">
        <v>653</v>
      </c>
      <c r="E97" s="7">
        <v>350143</v>
      </c>
      <c r="F97" s="7" t="s">
        <v>670</v>
      </c>
      <c r="G97" s="7">
        <v>1</v>
      </c>
      <c r="H97" s="7">
        <v>1</v>
      </c>
      <c r="I97" s="7" t="s">
        <v>86</v>
      </c>
      <c r="J97" s="132" t="s">
        <v>297</v>
      </c>
      <c r="K97" s="12">
        <v>59.17</v>
      </c>
      <c r="L97" s="13">
        <f t="shared" si="60"/>
        <v>59.17</v>
      </c>
      <c r="M97" s="14">
        <f t="shared" si="61"/>
        <v>59.17</v>
      </c>
      <c r="N97" s="9" t="s">
        <v>748</v>
      </c>
      <c r="O97" s="41">
        <v>41509</v>
      </c>
      <c r="P97" s="6">
        <v>40</v>
      </c>
      <c r="Q97" s="41">
        <v>41520</v>
      </c>
      <c r="R97" s="63" t="s">
        <v>471</v>
      </c>
      <c r="S97" s="27"/>
      <c r="T97" s="27">
        <f t="shared" si="59"/>
        <v>0</v>
      </c>
      <c r="U97" s="29"/>
      <c r="V97" s="29"/>
      <c r="W97" s="28">
        <f t="shared" si="62"/>
        <v>0</v>
      </c>
      <c r="X97" s="9"/>
      <c r="Y97" s="9"/>
      <c r="Z97" s="136"/>
      <c r="AA97" s="153">
        <v>0</v>
      </c>
      <c r="AB97" s="9"/>
      <c r="AC97" s="27">
        <f t="shared" si="49"/>
        <v>0</v>
      </c>
    </row>
    <row r="98" spans="1:29" ht="25.5" x14ac:dyDescent="0.25">
      <c r="A98" s="4" t="s">
        <v>83</v>
      </c>
      <c r="B98" s="5" t="s">
        <v>84</v>
      </c>
      <c r="C98" s="6" t="s">
        <v>34</v>
      </c>
      <c r="D98" s="6" t="s">
        <v>653</v>
      </c>
      <c r="E98" s="7">
        <v>361165</v>
      </c>
      <c r="F98" s="7" t="s">
        <v>670</v>
      </c>
      <c r="G98" s="7">
        <v>500</v>
      </c>
      <c r="H98" s="7">
        <v>500</v>
      </c>
      <c r="I98" s="7" t="s">
        <v>758</v>
      </c>
      <c r="J98" s="132" t="s">
        <v>298</v>
      </c>
      <c r="K98" s="12">
        <v>1.1200000000000001</v>
      </c>
      <c r="L98" s="13">
        <f t="shared" si="60"/>
        <v>560</v>
      </c>
      <c r="M98" s="14">
        <f t="shared" si="61"/>
        <v>560</v>
      </c>
      <c r="N98" s="9" t="s">
        <v>748</v>
      </c>
      <c r="O98" s="41">
        <v>41509</v>
      </c>
      <c r="P98" s="6">
        <v>41</v>
      </c>
      <c r="Q98" s="41">
        <v>41520</v>
      </c>
      <c r="R98" s="9" t="s">
        <v>783</v>
      </c>
      <c r="S98" s="27">
        <v>0.68</v>
      </c>
      <c r="T98" s="27">
        <f t="shared" si="59"/>
        <v>340</v>
      </c>
      <c r="U98" s="29" t="s">
        <v>938</v>
      </c>
      <c r="V98" s="29">
        <v>500</v>
      </c>
      <c r="W98" s="28">
        <f t="shared" si="62"/>
        <v>340</v>
      </c>
      <c r="X98" s="6" t="s">
        <v>271</v>
      </c>
      <c r="Y98" s="39">
        <v>41688</v>
      </c>
      <c r="Z98" s="55">
        <v>21</v>
      </c>
      <c r="AA98" s="153">
        <f t="shared" si="56"/>
        <v>0</v>
      </c>
      <c r="AB98" s="9"/>
      <c r="AC98" s="27">
        <f t="shared" si="49"/>
        <v>0</v>
      </c>
    </row>
    <row r="99" spans="1:29" ht="25.5" x14ac:dyDescent="0.25">
      <c r="A99" s="4" t="s">
        <v>83</v>
      </c>
      <c r="B99" s="5" t="s">
        <v>84</v>
      </c>
      <c r="C99" s="6" t="s">
        <v>34</v>
      </c>
      <c r="D99" s="6" t="s">
        <v>653</v>
      </c>
      <c r="E99" s="7">
        <v>234416</v>
      </c>
      <c r="F99" s="7" t="s">
        <v>670</v>
      </c>
      <c r="G99" s="7">
        <v>1</v>
      </c>
      <c r="H99" s="7">
        <v>2</v>
      </c>
      <c r="I99" s="7" t="s">
        <v>80</v>
      </c>
      <c r="J99" s="132" t="s">
        <v>299</v>
      </c>
      <c r="K99" s="12">
        <v>16.13</v>
      </c>
      <c r="L99" s="13">
        <f t="shared" si="60"/>
        <v>16.13</v>
      </c>
      <c r="M99" s="14">
        <f t="shared" si="61"/>
        <v>32.26</v>
      </c>
      <c r="N99" s="9" t="s">
        <v>748</v>
      </c>
      <c r="O99" s="41">
        <v>41509</v>
      </c>
      <c r="P99" s="6">
        <v>42</v>
      </c>
      <c r="Q99" s="41">
        <v>41520</v>
      </c>
      <c r="R99" s="9" t="s">
        <v>789</v>
      </c>
      <c r="S99" s="27">
        <v>8</v>
      </c>
      <c r="T99" s="27">
        <f t="shared" si="59"/>
        <v>16</v>
      </c>
      <c r="U99" s="29" t="s">
        <v>938</v>
      </c>
      <c r="V99" s="29">
        <v>2</v>
      </c>
      <c r="W99" s="28">
        <f t="shared" si="62"/>
        <v>16</v>
      </c>
      <c r="X99" s="6" t="s">
        <v>271</v>
      </c>
      <c r="Y99" s="39">
        <v>41688</v>
      </c>
      <c r="Z99" s="55">
        <v>21</v>
      </c>
      <c r="AA99" s="153">
        <f t="shared" si="56"/>
        <v>0</v>
      </c>
      <c r="AB99" s="9"/>
      <c r="AC99" s="27">
        <f t="shared" si="49"/>
        <v>0</v>
      </c>
    </row>
    <row r="100" spans="1:29" ht="25.5" x14ac:dyDescent="0.25">
      <c r="A100" s="4" t="s">
        <v>83</v>
      </c>
      <c r="B100" s="5" t="s">
        <v>84</v>
      </c>
      <c r="C100" s="6" t="s">
        <v>34</v>
      </c>
      <c r="D100" s="6" t="s">
        <v>653</v>
      </c>
      <c r="E100" s="7">
        <v>234417</v>
      </c>
      <c r="F100" s="7" t="s">
        <v>670</v>
      </c>
      <c r="G100" s="7">
        <v>1</v>
      </c>
      <c r="H100" s="7">
        <v>2</v>
      </c>
      <c r="I100" s="7" t="s">
        <v>80</v>
      </c>
      <c r="J100" s="132" t="s">
        <v>300</v>
      </c>
      <c r="K100" s="12">
        <v>13.67</v>
      </c>
      <c r="L100" s="13">
        <f t="shared" si="60"/>
        <v>13.67</v>
      </c>
      <c r="M100" s="14">
        <f t="shared" si="61"/>
        <v>27.34</v>
      </c>
      <c r="N100" s="9" t="s">
        <v>748</v>
      </c>
      <c r="O100" s="41">
        <v>41509</v>
      </c>
      <c r="P100" s="6">
        <v>43</v>
      </c>
      <c r="Q100" s="41">
        <v>41520</v>
      </c>
      <c r="R100" s="9" t="s">
        <v>789</v>
      </c>
      <c r="S100" s="27">
        <v>8</v>
      </c>
      <c r="T100" s="27">
        <f t="shared" si="59"/>
        <v>16</v>
      </c>
      <c r="U100" s="29" t="s">
        <v>938</v>
      </c>
      <c r="V100" s="29">
        <v>2</v>
      </c>
      <c r="W100" s="28">
        <f t="shared" si="62"/>
        <v>16</v>
      </c>
      <c r="X100" s="6" t="s">
        <v>271</v>
      </c>
      <c r="Y100" s="39">
        <v>41688</v>
      </c>
      <c r="Z100" s="55">
        <v>21</v>
      </c>
      <c r="AA100" s="153">
        <f t="shared" si="56"/>
        <v>0</v>
      </c>
      <c r="AB100" s="9"/>
      <c r="AC100" s="27">
        <f t="shared" si="49"/>
        <v>0</v>
      </c>
    </row>
    <row r="101" spans="1:29" ht="25.5" x14ac:dyDescent="0.25">
      <c r="A101" s="4" t="s">
        <v>83</v>
      </c>
      <c r="B101" s="5" t="s">
        <v>84</v>
      </c>
      <c r="C101" s="6" t="s">
        <v>34</v>
      </c>
      <c r="D101" s="6" t="s">
        <v>653</v>
      </c>
      <c r="E101" s="7">
        <v>289050</v>
      </c>
      <c r="F101" s="7" t="s">
        <v>670</v>
      </c>
      <c r="G101" s="7">
        <v>1</v>
      </c>
      <c r="H101" s="7">
        <v>2</v>
      </c>
      <c r="I101" s="7" t="s">
        <v>80</v>
      </c>
      <c r="J101" s="132" t="s">
        <v>301</v>
      </c>
      <c r="K101" s="12">
        <v>16.329999999999998</v>
      </c>
      <c r="L101" s="13">
        <f t="shared" si="60"/>
        <v>16.329999999999998</v>
      </c>
      <c r="M101" s="14">
        <f t="shared" si="61"/>
        <v>32.659999999999997</v>
      </c>
      <c r="N101" s="9" t="s">
        <v>748</v>
      </c>
      <c r="O101" s="41">
        <v>41509</v>
      </c>
      <c r="P101" s="6">
        <v>44</v>
      </c>
      <c r="Q101" s="41">
        <v>41520</v>
      </c>
      <c r="R101" s="9" t="s">
        <v>789</v>
      </c>
      <c r="S101" s="27">
        <v>8</v>
      </c>
      <c r="T101" s="27">
        <f t="shared" si="59"/>
        <v>16</v>
      </c>
      <c r="U101" s="29" t="s">
        <v>938</v>
      </c>
      <c r="V101" s="29">
        <v>2</v>
      </c>
      <c r="W101" s="28">
        <f t="shared" si="62"/>
        <v>16</v>
      </c>
      <c r="X101" s="6" t="s">
        <v>271</v>
      </c>
      <c r="Y101" s="39">
        <v>41688</v>
      </c>
      <c r="Z101" s="55">
        <v>21</v>
      </c>
      <c r="AA101" s="153">
        <f t="shared" si="56"/>
        <v>0</v>
      </c>
      <c r="AB101" s="9"/>
      <c r="AC101" s="27">
        <f t="shared" si="49"/>
        <v>0</v>
      </c>
    </row>
    <row r="102" spans="1:29" ht="25.5" x14ac:dyDescent="0.25">
      <c r="A102" s="4" t="s">
        <v>83</v>
      </c>
      <c r="B102" s="5" t="s">
        <v>84</v>
      </c>
      <c r="C102" s="6" t="s">
        <v>34</v>
      </c>
      <c r="D102" s="6" t="s">
        <v>653</v>
      </c>
      <c r="E102" s="7">
        <v>371973</v>
      </c>
      <c r="F102" s="7" t="s">
        <v>670</v>
      </c>
      <c r="G102" s="7">
        <v>1</v>
      </c>
      <c r="H102" s="7">
        <v>3</v>
      </c>
      <c r="I102" s="7" t="s">
        <v>757</v>
      </c>
      <c r="J102" s="132" t="s">
        <v>302</v>
      </c>
      <c r="K102" s="12">
        <v>271.5</v>
      </c>
      <c r="L102" s="13">
        <f t="shared" si="60"/>
        <v>271.5</v>
      </c>
      <c r="M102" s="14">
        <f t="shared" si="61"/>
        <v>814.5</v>
      </c>
      <c r="N102" s="9" t="s">
        <v>748</v>
      </c>
      <c r="O102" s="41">
        <v>41509</v>
      </c>
      <c r="P102" s="6">
        <v>45</v>
      </c>
      <c r="Q102" s="41">
        <v>41520</v>
      </c>
      <c r="R102" s="63" t="s">
        <v>472</v>
      </c>
      <c r="S102" s="27"/>
      <c r="T102" s="27">
        <f t="shared" si="59"/>
        <v>0</v>
      </c>
      <c r="U102" s="29"/>
      <c r="V102" s="29"/>
      <c r="W102" s="28">
        <f t="shared" si="62"/>
        <v>0</v>
      </c>
      <c r="X102" s="9"/>
      <c r="Y102" s="9"/>
      <c r="Z102" s="136"/>
      <c r="AA102" s="153">
        <v>0</v>
      </c>
      <c r="AB102" s="9"/>
      <c r="AC102" s="27">
        <f t="shared" si="49"/>
        <v>0</v>
      </c>
    </row>
    <row r="103" spans="1:29" ht="25.5" x14ac:dyDescent="0.25">
      <c r="A103" s="4" t="s">
        <v>83</v>
      </c>
      <c r="B103" s="5" t="s">
        <v>84</v>
      </c>
      <c r="C103" s="6" t="s">
        <v>34</v>
      </c>
      <c r="D103" s="6" t="s">
        <v>653</v>
      </c>
      <c r="E103" s="7">
        <v>347766</v>
      </c>
      <c r="F103" s="7" t="s">
        <v>670</v>
      </c>
      <c r="G103" s="7">
        <v>1</v>
      </c>
      <c r="H103" s="7">
        <v>500</v>
      </c>
      <c r="I103" s="7" t="s">
        <v>87</v>
      </c>
      <c r="J103" s="132" t="s">
        <v>303</v>
      </c>
      <c r="K103" s="12">
        <v>0.05</v>
      </c>
      <c r="L103" s="13">
        <f t="shared" si="60"/>
        <v>0.05</v>
      </c>
      <c r="M103" s="14">
        <f t="shared" si="61"/>
        <v>25</v>
      </c>
      <c r="N103" s="9" t="s">
        <v>748</v>
      </c>
      <c r="O103" s="41">
        <v>41509</v>
      </c>
      <c r="P103" s="6">
        <v>46</v>
      </c>
      <c r="Q103" s="41">
        <v>41520</v>
      </c>
      <c r="R103" s="9" t="s">
        <v>789</v>
      </c>
      <c r="S103" s="27">
        <v>0.05</v>
      </c>
      <c r="T103" s="27">
        <f t="shared" si="59"/>
        <v>25</v>
      </c>
      <c r="U103" s="29" t="s">
        <v>938</v>
      </c>
      <c r="V103" s="29">
        <v>500</v>
      </c>
      <c r="W103" s="28">
        <f t="shared" si="62"/>
        <v>25</v>
      </c>
      <c r="X103" s="6" t="s">
        <v>271</v>
      </c>
      <c r="Y103" s="39">
        <v>41688</v>
      </c>
      <c r="Z103" s="55">
        <v>21</v>
      </c>
      <c r="AA103" s="153">
        <f t="shared" si="56"/>
        <v>0</v>
      </c>
      <c r="AB103" s="9"/>
      <c r="AC103" s="27">
        <f t="shared" si="49"/>
        <v>0</v>
      </c>
    </row>
    <row r="104" spans="1:29" ht="25.5" x14ac:dyDescent="0.25">
      <c r="A104" s="4" t="s">
        <v>83</v>
      </c>
      <c r="B104" s="5" t="s">
        <v>84</v>
      </c>
      <c r="C104" s="6" t="s">
        <v>34</v>
      </c>
      <c r="D104" s="6" t="s">
        <v>653</v>
      </c>
      <c r="E104" s="7">
        <v>347172</v>
      </c>
      <c r="F104" s="7" t="s">
        <v>670</v>
      </c>
      <c r="G104" s="7">
        <v>500</v>
      </c>
      <c r="H104" s="7">
        <v>500</v>
      </c>
      <c r="I104" s="7" t="s">
        <v>758</v>
      </c>
      <c r="J104" s="132" t="s">
        <v>304</v>
      </c>
      <c r="K104" s="12">
        <v>0.05</v>
      </c>
      <c r="L104" s="13">
        <f t="shared" si="60"/>
        <v>25</v>
      </c>
      <c r="M104" s="14">
        <f t="shared" si="61"/>
        <v>25</v>
      </c>
      <c r="N104" s="9" t="s">
        <v>748</v>
      </c>
      <c r="O104" s="41">
        <v>41509</v>
      </c>
      <c r="P104" s="6">
        <v>47</v>
      </c>
      <c r="Q104" s="41">
        <v>41520</v>
      </c>
      <c r="R104" s="9" t="s">
        <v>789</v>
      </c>
      <c r="S104" s="27">
        <v>0.05</v>
      </c>
      <c r="T104" s="27">
        <f t="shared" si="59"/>
        <v>25</v>
      </c>
      <c r="U104" s="29" t="s">
        <v>938</v>
      </c>
      <c r="V104" s="29">
        <v>500</v>
      </c>
      <c r="W104" s="28">
        <f t="shared" si="62"/>
        <v>25</v>
      </c>
      <c r="X104" s="6" t="s">
        <v>271</v>
      </c>
      <c r="Y104" s="39">
        <v>41688</v>
      </c>
      <c r="Z104" s="55">
        <v>21</v>
      </c>
      <c r="AA104" s="153">
        <f t="shared" si="56"/>
        <v>0</v>
      </c>
      <c r="AB104" s="9"/>
      <c r="AC104" s="27">
        <f t="shared" si="49"/>
        <v>0</v>
      </c>
    </row>
    <row r="105" spans="1:29" ht="25.5" x14ac:dyDescent="0.25">
      <c r="A105" s="4" t="s">
        <v>83</v>
      </c>
      <c r="B105" s="5" t="s">
        <v>84</v>
      </c>
      <c r="C105" s="6" t="s">
        <v>34</v>
      </c>
      <c r="D105" s="6" t="s">
        <v>653</v>
      </c>
      <c r="E105" s="7">
        <v>326284</v>
      </c>
      <c r="F105" s="7" t="s">
        <v>670</v>
      </c>
      <c r="G105" s="7">
        <v>1</v>
      </c>
      <c r="H105" s="7">
        <v>2</v>
      </c>
      <c r="I105" s="7" t="s">
        <v>80</v>
      </c>
      <c r="J105" s="132" t="s">
        <v>305</v>
      </c>
      <c r="K105" s="12">
        <v>210.96</v>
      </c>
      <c r="L105" s="13">
        <f t="shared" si="60"/>
        <v>210.96</v>
      </c>
      <c r="M105" s="14">
        <f t="shared" si="61"/>
        <v>421.92</v>
      </c>
      <c r="N105" s="9" t="s">
        <v>748</v>
      </c>
      <c r="O105" s="41">
        <v>41509</v>
      </c>
      <c r="P105" s="6">
        <v>48</v>
      </c>
      <c r="Q105" s="41">
        <v>41520</v>
      </c>
      <c r="R105" s="9" t="s">
        <v>790</v>
      </c>
      <c r="S105" s="27">
        <v>210.96</v>
      </c>
      <c r="T105" s="27">
        <f t="shared" si="59"/>
        <v>421.92</v>
      </c>
      <c r="U105" s="29" t="s">
        <v>941</v>
      </c>
      <c r="V105" s="29">
        <v>2</v>
      </c>
      <c r="W105" s="28">
        <f t="shared" si="62"/>
        <v>421.92</v>
      </c>
      <c r="X105" s="6" t="s">
        <v>271</v>
      </c>
      <c r="Y105" s="39">
        <v>41577</v>
      </c>
      <c r="Z105" s="55">
        <v>20755</v>
      </c>
      <c r="AA105" s="153">
        <f t="shared" si="56"/>
        <v>0</v>
      </c>
      <c r="AB105" s="9"/>
      <c r="AC105" s="27">
        <f t="shared" si="49"/>
        <v>0</v>
      </c>
    </row>
    <row r="106" spans="1:29" ht="25.5" x14ac:dyDescent="0.25">
      <c r="A106" s="4" t="s">
        <v>83</v>
      </c>
      <c r="B106" s="5" t="s">
        <v>84</v>
      </c>
      <c r="C106" s="6" t="s">
        <v>34</v>
      </c>
      <c r="D106" s="6" t="s">
        <v>653</v>
      </c>
      <c r="E106" s="7">
        <v>347797</v>
      </c>
      <c r="F106" s="7" t="s">
        <v>670</v>
      </c>
      <c r="G106" s="7">
        <v>1</v>
      </c>
      <c r="H106" s="7">
        <v>12</v>
      </c>
      <c r="I106" s="7" t="s">
        <v>80</v>
      </c>
      <c r="J106" s="132" t="s">
        <v>306</v>
      </c>
      <c r="K106" s="12">
        <v>48.05</v>
      </c>
      <c r="L106" s="13">
        <f t="shared" si="60"/>
        <v>48.05</v>
      </c>
      <c r="M106" s="14">
        <f t="shared" si="61"/>
        <v>576.59999999999991</v>
      </c>
      <c r="N106" s="9" t="s">
        <v>748</v>
      </c>
      <c r="O106" s="41">
        <v>41509</v>
      </c>
      <c r="P106" s="6">
        <v>49</v>
      </c>
      <c r="Q106" s="41">
        <v>41520</v>
      </c>
      <c r="R106" s="9" t="s">
        <v>791</v>
      </c>
      <c r="S106" s="27">
        <v>48.05</v>
      </c>
      <c r="T106" s="27">
        <f t="shared" si="59"/>
        <v>576.59999999999991</v>
      </c>
      <c r="U106" s="29" t="s">
        <v>942</v>
      </c>
      <c r="V106" s="29">
        <v>12</v>
      </c>
      <c r="W106" s="28">
        <f t="shared" si="62"/>
        <v>576.59999999999991</v>
      </c>
      <c r="X106" s="6" t="s">
        <v>271</v>
      </c>
      <c r="Y106" s="39">
        <v>41606</v>
      </c>
      <c r="Z106" s="55">
        <v>1892</v>
      </c>
      <c r="AA106" s="153">
        <f t="shared" si="56"/>
        <v>0</v>
      </c>
      <c r="AB106" s="9"/>
      <c r="AC106" s="27">
        <f t="shared" si="49"/>
        <v>0</v>
      </c>
    </row>
    <row r="107" spans="1:29" ht="25.5" x14ac:dyDescent="0.25">
      <c r="A107" s="4" t="s">
        <v>83</v>
      </c>
      <c r="B107" s="5" t="s">
        <v>84</v>
      </c>
      <c r="C107" s="6" t="s">
        <v>34</v>
      </c>
      <c r="D107" s="6" t="s">
        <v>653</v>
      </c>
      <c r="E107" s="7">
        <v>403723</v>
      </c>
      <c r="F107" s="7" t="s">
        <v>670</v>
      </c>
      <c r="G107" s="7">
        <v>1</v>
      </c>
      <c r="H107" s="7">
        <v>90</v>
      </c>
      <c r="I107" s="7" t="s">
        <v>757</v>
      </c>
      <c r="J107" s="144" t="s">
        <v>146</v>
      </c>
      <c r="K107" s="12">
        <v>20.420000000000002</v>
      </c>
      <c r="L107" s="13">
        <f t="shared" si="60"/>
        <v>20.420000000000002</v>
      </c>
      <c r="M107" s="14">
        <f t="shared" si="61"/>
        <v>1837.8000000000002</v>
      </c>
      <c r="N107" s="9" t="s">
        <v>748</v>
      </c>
      <c r="O107" s="41">
        <v>41509</v>
      </c>
      <c r="P107" s="6">
        <v>50</v>
      </c>
      <c r="Q107" s="41">
        <v>41520</v>
      </c>
      <c r="R107" s="63" t="s">
        <v>472</v>
      </c>
      <c r="S107" s="27"/>
      <c r="T107" s="27">
        <f t="shared" si="59"/>
        <v>0</v>
      </c>
      <c r="U107" s="29"/>
      <c r="V107" s="29"/>
      <c r="W107" s="28">
        <f t="shared" si="62"/>
        <v>0</v>
      </c>
      <c r="X107" s="9"/>
      <c r="Y107" s="9"/>
      <c r="Z107" s="136"/>
      <c r="AA107" s="153">
        <v>0</v>
      </c>
      <c r="AB107" s="9"/>
      <c r="AC107" s="27">
        <f t="shared" si="49"/>
        <v>0</v>
      </c>
    </row>
    <row r="108" spans="1:29" ht="25.5" x14ac:dyDescent="0.25">
      <c r="A108" s="4" t="s">
        <v>83</v>
      </c>
      <c r="B108" s="5" t="s">
        <v>84</v>
      </c>
      <c r="C108" s="6" t="s">
        <v>34</v>
      </c>
      <c r="D108" s="6" t="s">
        <v>653</v>
      </c>
      <c r="E108" s="7">
        <v>387841</v>
      </c>
      <c r="F108" s="7" t="s">
        <v>670</v>
      </c>
      <c r="G108" s="7">
        <v>500</v>
      </c>
      <c r="H108" s="7">
        <v>500</v>
      </c>
      <c r="I108" s="7" t="s">
        <v>758</v>
      </c>
      <c r="J108" s="132" t="s">
        <v>307</v>
      </c>
      <c r="K108" s="12">
        <v>0.02</v>
      </c>
      <c r="L108" s="13">
        <f t="shared" si="60"/>
        <v>10</v>
      </c>
      <c r="M108" s="14">
        <f t="shared" si="61"/>
        <v>10</v>
      </c>
      <c r="N108" s="9" t="s">
        <v>748</v>
      </c>
      <c r="O108" s="41">
        <v>41509</v>
      </c>
      <c r="P108" s="6">
        <v>51</v>
      </c>
      <c r="Q108" s="41">
        <v>41520</v>
      </c>
      <c r="R108" s="9" t="s">
        <v>783</v>
      </c>
      <c r="S108" s="27">
        <v>0.02</v>
      </c>
      <c r="T108" s="27">
        <f t="shared" si="59"/>
        <v>10</v>
      </c>
      <c r="U108" s="29" t="s">
        <v>938</v>
      </c>
      <c r="V108" s="29">
        <v>500</v>
      </c>
      <c r="W108" s="28">
        <f t="shared" si="62"/>
        <v>10</v>
      </c>
      <c r="X108" s="6" t="s">
        <v>271</v>
      </c>
      <c r="Y108" s="39">
        <v>41688</v>
      </c>
      <c r="Z108" s="55">
        <v>21</v>
      </c>
      <c r="AA108" s="153">
        <f t="shared" si="56"/>
        <v>0</v>
      </c>
      <c r="AB108" s="9"/>
      <c r="AC108" s="27">
        <f t="shared" si="49"/>
        <v>0</v>
      </c>
    </row>
    <row r="109" spans="1:29" ht="25.5" x14ac:dyDescent="0.25">
      <c r="A109" s="4" t="s">
        <v>83</v>
      </c>
      <c r="B109" s="5" t="s">
        <v>84</v>
      </c>
      <c r="C109" s="6" t="s">
        <v>34</v>
      </c>
      <c r="D109" s="6" t="s">
        <v>653</v>
      </c>
      <c r="E109" s="24">
        <v>357318</v>
      </c>
      <c r="F109" s="7" t="s">
        <v>670</v>
      </c>
      <c r="G109" s="24">
        <v>1</v>
      </c>
      <c r="H109" s="24">
        <v>1</v>
      </c>
      <c r="I109" s="24" t="s">
        <v>784</v>
      </c>
      <c r="J109" s="146" t="s">
        <v>308</v>
      </c>
      <c r="K109" s="26">
        <v>27.67</v>
      </c>
      <c r="L109" s="13">
        <f t="shared" si="60"/>
        <v>27.67</v>
      </c>
      <c r="M109" s="14">
        <f t="shared" si="61"/>
        <v>27.67</v>
      </c>
      <c r="N109" s="9" t="s">
        <v>748</v>
      </c>
      <c r="O109" s="41">
        <v>41509</v>
      </c>
      <c r="P109" s="6">
        <v>52</v>
      </c>
      <c r="Q109" s="41">
        <v>41520</v>
      </c>
      <c r="R109" s="9" t="s">
        <v>783</v>
      </c>
      <c r="S109" s="27">
        <v>27.67</v>
      </c>
      <c r="T109" s="27">
        <f t="shared" si="59"/>
        <v>27.67</v>
      </c>
      <c r="U109" s="29" t="s">
        <v>938</v>
      </c>
      <c r="V109" s="29">
        <v>1</v>
      </c>
      <c r="W109" s="28">
        <f t="shared" si="62"/>
        <v>27.67</v>
      </c>
      <c r="X109" s="6" t="s">
        <v>271</v>
      </c>
      <c r="Y109" s="39">
        <v>41688</v>
      </c>
      <c r="Z109" s="55">
        <v>21</v>
      </c>
      <c r="AA109" s="153">
        <f t="shared" si="56"/>
        <v>0</v>
      </c>
      <c r="AB109" s="9"/>
      <c r="AC109" s="27">
        <f t="shared" si="49"/>
        <v>0</v>
      </c>
    </row>
    <row r="110" spans="1:29" ht="25.5" x14ac:dyDescent="0.25">
      <c r="A110" s="4" t="s">
        <v>88</v>
      </c>
      <c r="B110" s="5" t="s">
        <v>84</v>
      </c>
      <c r="C110" s="6" t="s">
        <v>34</v>
      </c>
      <c r="D110" s="55" t="s">
        <v>653</v>
      </c>
      <c r="E110" s="7">
        <v>352808</v>
      </c>
      <c r="F110" s="7" t="s">
        <v>670</v>
      </c>
      <c r="G110" s="7">
        <v>1</v>
      </c>
      <c r="H110" s="7">
        <v>5</v>
      </c>
      <c r="I110" s="7" t="s">
        <v>784</v>
      </c>
      <c r="J110" s="132" t="s">
        <v>147</v>
      </c>
      <c r="K110" s="12">
        <v>20.45</v>
      </c>
      <c r="L110" s="56">
        <f t="shared" ref="L110:L129" si="63">G110*K110</f>
        <v>20.45</v>
      </c>
      <c r="M110" s="14">
        <f t="shared" ref="M110:M129" si="64">H110*K110</f>
        <v>102.25</v>
      </c>
      <c r="N110" s="9" t="s">
        <v>748</v>
      </c>
      <c r="O110" s="41">
        <v>41509</v>
      </c>
      <c r="P110" s="6">
        <v>53</v>
      </c>
      <c r="Q110" s="41">
        <v>41520</v>
      </c>
      <c r="R110" s="63" t="s">
        <v>472</v>
      </c>
      <c r="S110" s="27"/>
      <c r="T110" s="27">
        <f t="shared" si="59"/>
        <v>0</v>
      </c>
      <c r="U110" s="29"/>
      <c r="V110" s="29"/>
      <c r="W110" s="28">
        <f t="shared" si="62"/>
        <v>0</v>
      </c>
      <c r="X110" s="9"/>
      <c r="Y110" s="9"/>
      <c r="Z110" s="136"/>
      <c r="AA110" s="153">
        <v>0</v>
      </c>
      <c r="AB110" s="9"/>
      <c r="AC110" s="27">
        <f t="shared" si="49"/>
        <v>0</v>
      </c>
    </row>
    <row r="111" spans="1:29" ht="25.5" x14ac:dyDescent="0.25">
      <c r="A111" s="4" t="s">
        <v>88</v>
      </c>
      <c r="B111" s="5" t="s">
        <v>84</v>
      </c>
      <c r="C111" s="6" t="s">
        <v>34</v>
      </c>
      <c r="D111" s="55" t="s">
        <v>653</v>
      </c>
      <c r="E111" s="7">
        <v>366499</v>
      </c>
      <c r="F111" s="7" t="s">
        <v>670</v>
      </c>
      <c r="G111" s="7">
        <v>1</v>
      </c>
      <c r="H111" s="7">
        <v>10</v>
      </c>
      <c r="I111" s="7" t="s">
        <v>757</v>
      </c>
      <c r="J111" s="132" t="s">
        <v>148</v>
      </c>
      <c r="K111" s="12">
        <v>14.07</v>
      </c>
      <c r="L111" s="56">
        <f t="shared" si="63"/>
        <v>14.07</v>
      </c>
      <c r="M111" s="14">
        <f t="shared" si="64"/>
        <v>140.69999999999999</v>
      </c>
      <c r="N111" s="9" t="s">
        <v>748</v>
      </c>
      <c r="O111" s="41">
        <v>41509</v>
      </c>
      <c r="P111" s="6">
        <v>54</v>
      </c>
      <c r="Q111" s="41">
        <v>41520</v>
      </c>
      <c r="R111" s="63" t="s">
        <v>471</v>
      </c>
      <c r="S111" s="27"/>
      <c r="T111" s="27">
        <f t="shared" si="59"/>
        <v>0</v>
      </c>
      <c r="U111" s="29"/>
      <c r="V111" s="29"/>
      <c r="W111" s="28">
        <f t="shared" si="62"/>
        <v>0</v>
      </c>
      <c r="X111" s="9"/>
      <c r="Y111" s="9"/>
      <c r="Z111" s="136"/>
      <c r="AA111" s="153">
        <v>0</v>
      </c>
      <c r="AB111" s="9"/>
      <c r="AC111" s="27">
        <f t="shared" si="49"/>
        <v>0</v>
      </c>
    </row>
    <row r="112" spans="1:29" ht="25.5" x14ac:dyDescent="0.25">
      <c r="A112" s="4" t="s">
        <v>88</v>
      </c>
      <c r="B112" s="5" t="s">
        <v>84</v>
      </c>
      <c r="C112" s="6" t="s">
        <v>34</v>
      </c>
      <c r="D112" s="55" t="s">
        <v>653</v>
      </c>
      <c r="E112" s="7">
        <v>375801</v>
      </c>
      <c r="F112" s="7" t="s">
        <v>670</v>
      </c>
      <c r="G112" s="7">
        <v>1</v>
      </c>
      <c r="H112" s="7">
        <v>1</v>
      </c>
      <c r="I112" s="7" t="s">
        <v>784</v>
      </c>
      <c r="J112" s="132" t="s">
        <v>149</v>
      </c>
      <c r="K112" s="12">
        <v>317.98</v>
      </c>
      <c r="L112" s="56">
        <f t="shared" si="63"/>
        <v>317.98</v>
      </c>
      <c r="M112" s="14">
        <f t="shared" si="64"/>
        <v>317.98</v>
      </c>
      <c r="N112" s="9" t="s">
        <v>748</v>
      </c>
      <c r="O112" s="41">
        <v>41509</v>
      </c>
      <c r="P112" s="6">
        <v>55</v>
      </c>
      <c r="Q112" s="41">
        <v>41520</v>
      </c>
      <c r="R112" s="9" t="s">
        <v>783</v>
      </c>
      <c r="S112" s="27">
        <v>317.98</v>
      </c>
      <c r="T112" s="27">
        <f t="shared" si="59"/>
        <v>317.98</v>
      </c>
      <c r="U112" s="29" t="s">
        <v>938</v>
      </c>
      <c r="V112" s="29">
        <v>1</v>
      </c>
      <c r="W112" s="28">
        <f t="shared" si="62"/>
        <v>317.98</v>
      </c>
      <c r="X112" s="6" t="s">
        <v>271</v>
      </c>
      <c r="Y112" s="39">
        <v>41688</v>
      </c>
      <c r="Z112" s="55">
        <v>21</v>
      </c>
      <c r="AA112" s="153">
        <f t="shared" si="56"/>
        <v>0</v>
      </c>
      <c r="AB112" s="9"/>
      <c r="AC112" s="27">
        <f t="shared" si="49"/>
        <v>0</v>
      </c>
    </row>
    <row r="113" spans="1:29" ht="25.5" x14ac:dyDescent="0.25">
      <c r="A113" s="4" t="s">
        <v>88</v>
      </c>
      <c r="B113" s="5" t="s">
        <v>84</v>
      </c>
      <c r="C113" s="6" t="s">
        <v>34</v>
      </c>
      <c r="D113" s="55" t="s">
        <v>653</v>
      </c>
      <c r="E113" s="21">
        <v>365050</v>
      </c>
      <c r="F113" s="7" t="s">
        <v>670</v>
      </c>
      <c r="G113" s="21">
        <v>1</v>
      </c>
      <c r="H113" s="21">
        <v>1</v>
      </c>
      <c r="I113" s="21" t="s">
        <v>86</v>
      </c>
      <c r="J113" s="144" t="s">
        <v>309</v>
      </c>
      <c r="K113" s="13">
        <v>99.72</v>
      </c>
      <c r="L113" s="56">
        <f t="shared" si="63"/>
        <v>99.72</v>
      </c>
      <c r="M113" s="14">
        <f t="shared" si="64"/>
        <v>99.72</v>
      </c>
      <c r="N113" s="9" t="s">
        <v>748</v>
      </c>
      <c r="O113" s="41">
        <v>41509</v>
      </c>
      <c r="P113" s="6">
        <v>56</v>
      </c>
      <c r="Q113" s="41">
        <v>41520</v>
      </c>
      <c r="R113" s="9" t="s">
        <v>787</v>
      </c>
      <c r="S113" s="27">
        <v>99.69</v>
      </c>
      <c r="T113" s="27">
        <f t="shared" si="59"/>
        <v>99.69</v>
      </c>
      <c r="U113" s="29" t="s">
        <v>939</v>
      </c>
      <c r="V113" s="29">
        <v>1</v>
      </c>
      <c r="W113" s="28">
        <f t="shared" si="62"/>
        <v>99.69</v>
      </c>
      <c r="X113" s="6" t="s">
        <v>271</v>
      </c>
      <c r="Y113" s="39">
        <v>41852</v>
      </c>
      <c r="Z113" s="55">
        <v>170</v>
      </c>
      <c r="AA113" s="153">
        <f t="shared" si="56"/>
        <v>0</v>
      </c>
      <c r="AB113" s="9"/>
      <c r="AC113" s="27">
        <f t="shared" si="49"/>
        <v>0</v>
      </c>
    </row>
    <row r="114" spans="1:29" ht="25.5" x14ac:dyDescent="0.25">
      <c r="A114" s="4" t="s">
        <v>88</v>
      </c>
      <c r="B114" s="5" t="s">
        <v>84</v>
      </c>
      <c r="C114" s="6" t="s">
        <v>34</v>
      </c>
      <c r="D114" s="55" t="s">
        <v>653</v>
      </c>
      <c r="E114" s="7">
        <v>354392</v>
      </c>
      <c r="F114" s="7" t="s">
        <v>670</v>
      </c>
      <c r="G114" s="7">
        <v>25</v>
      </c>
      <c r="H114" s="7">
        <v>50</v>
      </c>
      <c r="I114" s="7" t="s">
        <v>758</v>
      </c>
      <c r="J114" s="132" t="s">
        <v>150</v>
      </c>
      <c r="K114" s="12">
        <v>0.74</v>
      </c>
      <c r="L114" s="56">
        <f t="shared" si="63"/>
        <v>18.5</v>
      </c>
      <c r="M114" s="14">
        <f t="shared" si="64"/>
        <v>37</v>
      </c>
      <c r="N114" s="9" t="s">
        <v>748</v>
      </c>
      <c r="O114" s="41">
        <v>41509</v>
      </c>
      <c r="P114" s="6">
        <v>57</v>
      </c>
      <c r="Q114" s="41">
        <v>41520</v>
      </c>
      <c r="R114" s="9" t="s">
        <v>789</v>
      </c>
      <c r="S114" s="27">
        <v>0.48</v>
      </c>
      <c r="T114" s="27">
        <f t="shared" si="59"/>
        <v>24</v>
      </c>
      <c r="U114" s="29" t="s">
        <v>938</v>
      </c>
      <c r="V114" s="29">
        <v>50</v>
      </c>
      <c r="W114" s="28">
        <f t="shared" si="62"/>
        <v>24</v>
      </c>
      <c r="X114" s="6" t="s">
        <v>271</v>
      </c>
      <c r="Y114" s="39">
        <v>41688</v>
      </c>
      <c r="Z114" s="55">
        <v>21</v>
      </c>
      <c r="AA114" s="153">
        <f t="shared" si="56"/>
        <v>0</v>
      </c>
      <c r="AB114" s="9"/>
      <c r="AC114" s="27">
        <f t="shared" si="49"/>
        <v>0</v>
      </c>
    </row>
    <row r="115" spans="1:29" ht="25.5" x14ac:dyDescent="0.25">
      <c r="A115" s="4" t="s">
        <v>88</v>
      </c>
      <c r="B115" s="5" t="s">
        <v>84</v>
      </c>
      <c r="C115" s="6" t="s">
        <v>34</v>
      </c>
      <c r="D115" s="55" t="s">
        <v>653</v>
      </c>
      <c r="E115" s="7">
        <v>326296</v>
      </c>
      <c r="F115" s="7" t="s">
        <v>670</v>
      </c>
      <c r="G115" s="7">
        <v>1</v>
      </c>
      <c r="H115" s="7">
        <v>2</v>
      </c>
      <c r="I115" s="7" t="s">
        <v>80</v>
      </c>
      <c r="J115" s="132" t="s">
        <v>388</v>
      </c>
      <c r="K115" s="12">
        <v>217.93</v>
      </c>
      <c r="L115" s="56">
        <f t="shared" si="63"/>
        <v>217.93</v>
      </c>
      <c r="M115" s="14">
        <f t="shared" si="64"/>
        <v>435.86</v>
      </c>
      <c r="N115" s="9" t="s">
        <v>748</v>
      </c>
      <c r="O115" s="41">
        <v>41509</v>
      </c>
      <c r="P115" s="6">
        <v>58</v>
      </c>
      <c r="Q115" s="41">
        <v>41520</v>
      </c>
      <c r="R115" s="9" t="s">
        <v>790</v>
      </c>
      <c r="S115" s="27">
        <v>217.93</v>
      </c>
      <c r="T115" s="27">
        <f t="shared" si="59"/>
        <v>435.86</v>
      </c>
      <c r="U115" s="29" t="s">
        <v>941</v>
      </c>
      <c r="V115" s="29">
        <v>2</v>
      </c>
      <c r="W115" s="28">
        <f t="shared" si="62"/>
        <v>435.86</v>
      </c>
      <c r="X115" s="6" t="s">
        <v>271</v>
      </c>
      <c r="Y115" s="39">
        <v>41577</v>
      </c>
      <c r="Z115" s="55">
        <v>20755</v>
      </c>
      <c r="AA115" s="153">
        <f t="shared" si="56"/>
        <v>0</v>
      </c>
      <c r="AB115" s="9"/>
      <c r="AC115" s="27">
        <f t="shared" si="49"/>
        <v>0</v>
      </c>
    </row>
    <row r="116" spans="1:29" ht="25.5" x14ac:dyDescent="0.25">
      <c r="A116" s="4" t="s">
        <v>88</v>
      </c>
      <c r="B116" s="5" t="s">
        <v>84</v>
      </c>
      <c r="C116" s="6" t="s">
        <v>34</v>
      </c>
      <c r="D116" s="55" t="s">
        <v>653</v>
      </c>
      <c r="E116" s="7">
        <v>336304</v>
      </c>
      <c r="F116" s="7" t="s">
        <v>670</v>
      </c>
      <c r="G116" s="7">
        <v>1</v>
      </c>
      <c r="H116" s="7">
        <v>1</v>
      </c>
      <c r="I116" s="7" t="s">
        <v>80</v>
      </c>
      <c r="J116" s="132" t="s">
        <v>151</v>
      </c>
      <c r="K116" s="12">
        <v>312.70999999999998</v>
      </c>
      <c r="L116" s="56">
        <f t="shared" si="63"/>
        <v>312.70999999999998</v>
      </c>
      <c r="M116" s="14">
        <f t="shared" si="64"/>
        <v>312.70999999999998</v>
      </c>
      <c r="N116" s="9" t="s">
        <v>748</v>
      </c>
      <c r="O116" s="41">
        <v>41509</v>
      </c>
      <c r="P116" s="6">
        <v>59</v>
      </c>
      <c r="Q116" s="41">
        <v>41520</v>
      </c>
      <c r="R116" s="63" t="s">
        <v>471</v>
      </c>
      <c r="S116" s="27"/>
      <c r="T116" s="27">
        <f t="shared" si="59"/>
        <v>0</v>
      </c>
      <c r="U116" s="29"/>
      <c r="V116" s="29"/>
      <c r="W116" s="28">
        <f t="shared" si="62"/>
        <v>0</v>
      </c>
      <c r="X116" s="9"/>
      <c r="Y116" s="9"/>
      <c r="Z116" s="136"/>
      <c r="AA116" s="153">
        <v>0</v>
      </c>
      <c r="AB116" s="9"/>
      <c r="AC116" s="27">
        <f t="shared" si="49"/>
        <v>0</v>
      </c>
    </row>
    <row r="117" spans="1:29" ht="25.5" x14ac:dyDescent="0.25">
      <c r="A117" s="4" t="s">
        <v>88</v>
      </c>
      <c r="B117" s="5" t="s">
        <v>84</v>
      </c>
      <c r="C117" s="6" t="s">
        <v>34</v>
      </c>
      <c r="D117" s="55" t="s">
        <v>653</v>
      </c>
      <c r="E117" s="7">
        <v>362981</v>
      </c>
      <c r="F117" s="7" t="s">
        <v>670</v>
      </c>
      <c r="G117" s="7">
        <v>1</v>
      </c>
      <c r="H117" s="7">
        <v>2</v>
      </c>
      <c r="I117" s="7" t="s">
        <v>757</v>
      </c>
      <c r="J117" s="132" t="s">
        <v>152</v>
      </c>
      <c r="K117" s="12">
        <v>236.85</v>
      </c>
      <c r="L117" s="56">
        <f t="shared" si="63"/>
        <v>236.85</v>
      </c>
      <c r="M117" s="14">
        <f t="shared" si="64"/>
        <v>473.7</v>
      </c>
      <c r="N117" s="9" t="s">
        <v>748</v>
      </c>
      <c r="O117" s="41">
        <v>41509</v>
      </c>
      <c r="P117" s="6">
        <v>60</v>
      </c>
      <c r="Q117" s="41">
        <v>41520</v>
      </c>
      <c r="R117" s="9" t="s">
        <v>792</v>
      </c>
      <c r="S117" s="27">
        <v>236.85</v>
      </c>
      <c r="T117" s="27">
        <f t="shared" si="59"/>
        <v>473.7</v>
      </c>
      <c r="U117" s="29" t="s">
        <v>942</v>
      </c>
      <c r="V117" s="29">
        <v>2</v>
      </c>
      <c r="W117" s="28">
        <f t="shared" si="62"/>
        <v>473.7</v>
      </c>
      <c r="X117" s="6" t="s">
        <v>271</v>
      </c>
      <c r="Y117" s="39">
        <v>41606</v>
      </c>
      <c r="Z117" s="136"/>
      <c r="AA117" s="153">
        <f t="shared" si="56"/>
        <v>0</v>
      </c>
      <c r="AB117" s="9"/>
      <c r="AC117" s="27">
        <f t="shared" si="49"/>
        <v>0</v>
      </c>
    </row>
    <row r="118" spans="1:29" ht="25.5" x14ac:dyDescent="0.25">
      <c r="A118" s="4" t="s">
        <v>88</v>
      </c>
      <c r="B118" s="5" t="s">
        <v>84</v>
      </c>
      <c r="C118" s="6" t="s">
        <v>34</v>
      </c>
      <c r="D118" s="55" t="s">
        <v>653</v>
      </c>
      <c r="E118" s="7">
        <v>352742</v>
      </c>
      <c r="F118" s="7" t="s">
        <v>670</v>
      </c>
      <c r="G118" s="7">
        <v>1</v>
      </c>
      <c r="H118" s="7">
        <v>20</v>
      </c>
      <c r="I118" s="7" t="s">
        <v>757</v>
      </c>
      <c r="J118" s="132" t="s">
        <v>153</v>
      </c>
      <c r="K118" s="12">
        <v>74.87</v>
      </c>
      <c r="L118" s="56">
        <f t="shared" si="63"/>
        <v>74.87</v>
      </c>
      <c r="M118" s="14">
        <f t="shared" si="64"/>
        <v>1497.4</v>
      </c>
      <c r="N118" s="9" t="s">
        <v>748</v>
      </c>
      <c r="O118" s="41">
        <v>41509</v>
      </c>
      <c r="P118" s="6">
        <v>61</v>
      </c>
      <c r="Q118" s="41">
        <v>41520</v>
      </c>
      <c r="R118" s="63" t="s">
        <v>472</v>
      </c>
      <c r="S118" s="27"/>
      <c r="T118" s="27">
        <f t="shared" si="59"/>
        <v>0</v>
      </c>
      <c r="U118" s="29"/>
      <c r="V118" s="29"/>
      <c r="W118" s="28">
        <f t="shared" si="62"/>
        <v>0</v>
      </c>
      <c r="X118" s="9"/>
      <c r="Y118" s="9"/>
      <c r="Z118" s="136"/>
      <c r="AA118" s="153">
        <v>0</v>
      </c>
      <c r="AB118" s="9"/>
      <c r="AC118" s="27">
        <f t="shared" si="49"/>
        <v>0</v>
      </c>
    </row>
    <row r="119" spans="1:29" ht="25.5" x14ac:dyDescent="0.25">
      <c r="A119" s="4" t="s">
        <v>88</v>
      </c>
      <c r="B119" s="5" t="s">
        <v>84</v>
      </c>
      <c r="C119" s="6" t="s">
        <v>34</v>
      </c>
      <c r="D119" s="55" t="s">
        <v>653</v>
      </c>
      <c r="E119" s="7">
        <v>347746</v>
      </c>
      <c r="F119" s="7" t="s">
        <v>670</v>
      </c>
      <c r="G119" s="7">
        <v>1</v>
      </c>
      <c r="H119" s="7">
        <v>1</v>
      </c>
      <c r="I119" s="7" t="s">
        <v>85</v>
      </c>
      <c r="J119" s="132" t="s">
        <v>154</v>
      </c>
      <c r="K119" s="12">
        <v>23.52</v>
      </c>
      <c r="L119" s="56">
        <f t="shared" si="63"/>
        <v>23.52</v>
      </c>
      <c r="M119" s="14">
        <f t="shared" si="64"/>
        <v>23.52</v>
      </c>
      <c r="N119" s="9" t="s">
        <v>748</v>
      </c>
      <c r="O119" s="41">
        <v>41509</v>
      </c>
      <c r="P119" s="6">
        <v>62</v>
      </c>
      <c r="Q119" s="41">
        <v>41520</v>
      </c>
      <c r="R119" s="9" t="s">
        <v>789</v>
      </c>
      <c r="S119" s="27">
        <v>18</v>
      </c>
      <c r="T119" s="27">
        <f t="shared" si="59"/>
        <v>18</v>
      </c>
      <c r="U119" s="29" t="s">
        <v>938</v>
      </c>
      <c r="V119" s="29">
        <v>1</v>
      </c>
      <c r="W119" s="28">
        <f t="shared" si="62"/>
        <v>18</v>
      </c>
      <c r="X119" s="6" t="s">
        <v>271</v>
      </c>
      <c r="Y119" s="39">
        <v>41688</v>
      </c>
      <c r="Z119" s="55">
        <v>21</v>
      </c>
      <c r="AA119" s="153">
        <f t="shared" si="56"/>
        <v>0</v>
      </c>
      <c r="AB119" s="9"/>
      <c r="AC119" s="27">
        <f t="shared" si="49"/>
        <v>0</v>
      </c>
    </row>
    <row r="120" spans="1:29" ht="25.5" x14ac:dyDescent="0.25">
      <c r="A120" s="4" t="s">
        <v>88</v>
      </c>
      <c r="B120" s="5" t="s">
        <v>84</v>
      </c>
      <c r="C120" s="6" t="s">
        <v>34</v>
      </c>
      <c r="D120" s="55" t="s">
        <v>653</v>
      </c>
      <c r="E120" s="7">
        <v>381533</v>
      </c>
      <c r="F120" s="7" t="s">
        <v>670</v>
      </c>
      <c r="G120" s="7">
        <v>1</v>
      </c>
      <c r="H120" s="7">
        <v>10</v>
      </c>
      <c r="I120" s="7" t="s">
        <v>87</v>
      </c>
      <c r="J120" s="132" t="s">
        <v>155</v>
      </c>
      <c r="K120" s="12">
        <v>110.82</v>
      </c>
      <c r="L120" s="56">
        <f t="shared" si="63"/>
        <v>110.82</v>
      </c>
      <c r="M120" s="14">
        <f t="shared" si="64"/>
        <v>1108.1999999999998</v>
      </c>
      <c r="N120" s="9" t="s">
        <v>748</v>
      </c>
      <c r="O120" s="41">
        <v>41509</v>
      </c>
      <c r="P120" s="6">
        <v>63</v>
      </c>
      <c r="Q120" s="41">
        <v>41520</v>
      </c>
      <c r="R120" s="9" t="s">
        <v>787</v>
      </c>
      <c r="S120" s="27">
        <v>66.31</v>
      </c>
      <c r="T120" s="27">
        <f t="shared" si="59"/>
        <v>663.1</v>
      </c>
      <c r="U120" s="29" t="s">
        <v>939</v>
      </c>
      <c r="V120" s="29">
        <v>10</v>
      </c>
      <c r="W120" s="28">
        <f t="shared" si="62"/>
        <v>663.1</v>
      </c>
      <c r="X120" s="9"/>
      <c r="Y120" s="9"/>
      <c r="Z120" s="136"/>
      <c r="AA120" s="153">
        <f t="shared" si="56"/>
        <v>0</v>
      </c>
      <c r="AB120" s="9"/>
      <c r="AC120" s="27">
        <f t="shared" si="49"/>
        <v>0</v>
      </c>
    </row>
    <row r="121" spans="1:29" ht="25.5" x14ac:dyDescent="0.25">
      <c r="A121" s="4" t="s">
        <v>88</v>
      </c>
      <c r="B121" s="5" t="s">
        <v>84</v>
      </c>
      <c r="C121" s="6" t="s">
        <v>34</v>
      </c>
      <c r="D121" s="55" t="s">
        <v>653</v>
      </c>
      <c r="E121" s="7">
        <v>393370</v>
      </c>
      <c r="F121" s="7" t="s">
        <v>670</v>
      </c>
      <c r="G121" s="7">
        <v>100</v>
      </c>
      <c r="H121" s="7">
        <v>500</v>
      </c>
      <c r="I121" s="7" t="s">
        <v>758</v>
      </c>
      <c r="J121" s="132" t="s">
        <v>156</v>
      </c>
      <c r="K121" s="12">
        <v>1.69</v>
      </c>
      <c r="L121" s="56">
        <f t="shared" si="63"/>
        <v>169</v>
      </c>
      <c r="M121" s="14">
        <f t="shared" si="64"/>
        <v>845</v>
      </c>
      <c r="N121" s="9" t="s">
        <v>748</v>
      </c>
      <c r="O121" s="41">
        <v>41509</v>
      </c>
      <c r="P121" s="6">
        <v>64</v>
      </c>
      <c r="Q121" s="41">
        <v>41520</v>
      </c>
      <c r="R121" s="9" t="s">
        <v>783</v>
      </c>
      <c r="S121" s="27">
        <v>1.38</v>
      </c>
      <c r="T121" s="27">
        <f t="shared" si="59"/>
        <v>690</v>
      </c>
      <c r="U121" s="29" t="s">
        <v>938</v>
      </c>
      <c r="V121" s="29">
        <v>500</v>
      </c>
      <c r="W121" s="28">
        <f t="shared" si="62"/>
        <v>690</v>
      </c>
      <c r="X121" s="6" t="s">
        <v>271</v>
      </c>
      <c r="Y121" s="39">
        <v>41688</v>
      </c>
      <c r="Z121" s="55">
        <v>21</v>
      </c>
      <c r="AA121" s="153">
        <f t="shared" si="56"/>
        <v>0</v>
      </c>
      <c r="AB121" s="9"/>
      <c r="AC121" s="27">
        <f t="shared" si="49"/>
        <v>0</v>
      </c>
    </row>
    <row r="122" spans="1:29" ht="25.5" x14ac:dyDescent="0.25">
      <c r="A122" s="4" t="s">
        <v>88</v>
      </c>
      <c r="B122" s="5" t="s">
        <v>84</v>
      </c>
      <c r="C122" s="6" t="s">
        <v>34</v>
      </c>
      <c r="D122" s="55" t="s">
        <v>653</v>
      </c>
      <c r="E122" s="7">
        <v>374630</v>
      </c>
      <c r="F122" s="7" t="s">
        <v>670</v>
      </c>
      <c r="G122" s="7">
        <v>100</v>
      </c>
      <c r="H122" s="7">
        <v>100</v>
      </c>
      <c r="I122" s="7" t="s">
        <v>758</v>
      </c>
      <c r="J122" s="132" t="s">
        <v>157</v>
      </c>
      <c r="K122" s="12">
        <v>2.02</v>
      </c>
      <c r="L122" s="56">
        <f t="shared" si="63"/>
        <v>202</v>
      </c>
      <c r="M122" s="14">
        <f t="shared" si="64"/>
        <v>202</v>
      </c>
      <c r="N122" s="9" t="s">
        <v>748</v>
      </c>
      <c r="O122" s="41">
        <v>41509</v>
      </c>
      <c r="P122" s="6">
        <v>65</v>
      </c>
      <c r="Q122" s="41">
        <v>41520</v>
      </c>
      <c r="R122" s="63" t="s">
        <v>471</v>
      </c>
      <c r="S122" s="27"/>
      <c r="T122" s="27">
        <f t="shared" si="59"/>
        <v>0</v>
      </c>
      <c r="U122" s="29"/>
      <c r="V122" s="29"/>
      <c r="W122" s="28">
        <f t="shared" si="62"/>
        <v>0</v>
      </c>
      <c r="X122" s="9"/>
      <c r="Y122" s="9"/>
      <c r="Z122" s="136"/>
      <c r="AA122" s="153">
        <v>0</v>
      </c>
      <c r="AB122" s="9"/>
      <c r="AC122" s="27">
        <f t="shared" si="49"/>
        <v>0</v>
      </c>
    </row>
    <row r="123" spans="1:29" ht="25.5" x14ac:dyDescent="0.25">
      <c r="A123" s="4" t="s">
        <v>88</v>
      </c>
      <c r="B123" s="5" t="s">
        <v>84</v>
      </c>
      <c r="C123" s="6" t="s">
        <v>34</v>
      </c>
      <c r="D123" s="55" t="s">
        <v>653</v>
      </c>
      <c r="E123" s="7">
        <v>382227</v>
      </c>
      <c r="F123" s="7" t="s">
        <v>670</v>
      </c>
      <c r="G123" s="7">
        <v>1</v>
      </c>
      <c r="H123" s="7">
        <v>200</v>
      </c>
      <c r="I123" s="7" t="s">
        <v>758</v>
      </c>
      <c r="J123" s="132" t="s">
        <v>158</v>
      </c>
      <c r="K123" s="12">
        <v>0.55000000000000004</v>
      </c>
      <c r="L123" s="56">
        <f t="shared" si="63"/>
        <v>0.55000000000000004</v>
      </c>
      <c r="M123" s="14">
        <f t="shared" si="64"/>
        <v>110.00000000000001</v>
      </c>
      <c r="N123" s="9" t="s">
        <v>748</v>
      </c>
      <c r="O123" s="41">
        <v>41509</v>
      </c>
      <c r="P123" s="6">
        <v>66</v>
      </c>
      <c r="Q123" s="41">
        <v>41520</v>
      </c>
      <c r="R123" s="9" t="s">
        <v>783</v>
      </c>
      <c r="S123" s="27">
        <v>0.49</v>
      </c>
      <c r="T123" s="27">
        <f t="shared" si="59"/>
        <v>98</v>
      </c>
      <c r="U123" s="29" t="s">
        <v>938</v>
      </c>
      <c r="V123" s="29">
        <v>200</v>
      </c>
      <c r="W123" s="28">
        <f t="shared" si="62"/>
        <v>98</v>
      </c>
      <c r="X123" s="6" t="s">
        <v>271</v>
      </c>
      <c r="Y123" s="39">
        <v>41688</v>
      </c>
      <c r="Z123" s="55">
        <v>21</v>
      </c>
      <c r="AA123" s="153">
        <f t="shared" si="56"/>
        <v>0</v>
      </c>
      <c r="AB123" s="9"/>
      <c r="AC123" s="27">
        <f t="shared" si="49"/>
        <v>0</v>
      </c>
    </row>
    <row r="124" spans="1:29" ht="25.5" x14ac:dyDescent="0.25">
      <c r="A124" s="4" t="s">
        <v>88</v>
      </c>
      <c r="B124" s="5" t="s">
        <v>84</v>
      </c>
      <c r="C124" s="6" t="s">
        <v>34</v>
      </c>
      <c r="D124" s="55" t="s">
        <v>653</v>
      </c>
      <c r="E124" s="7">
        <v>392334</v>
      </c>
      <c r="F124" s="7" t="s">
        <v>670</v>
      </c>
      <c r="G124" s="7">
        <v>1</v>
      </c>
      <c r="H124" s="7">
        <v>1</v>
      </c>
      <c r="I124" s="7" t="s">
        <v>80</v>
      </c>
      <c r="J124" s="132" t="s">
        <v>389</v>
      </c>
      <c r="K124" s="12">
        <v>45</v>
      </c>
      <c r="L124" s="56">
        <f t="shared" si="63"/>
        <v>45</v>
      </c>
      <c r="M124" s="14">
        <f t="shared" si="64"/>
        <v>45</v>
      </c>
      <c r="N124" s="9" t="s">
        <v>748</v>
      </c>
      <c r="O124" s="41">
        <v>41509</v>
      </c>
      <c r="P124" s="6">
        <v>67</v>
      </c>
      <c r="Q124" s="41">
        <v>41520</v>
      </c>
      <c r="R124" s="63" t="s">
        <v>471</v>
      </c>
      <c r="S124" s="27"/>
      <c r="T124" s="27">
        <f t="shared" si="59"/>
        <v>0</v>
      </c>
      <c r="U124" s="29"/>
      <c r="V124" s="29"/>
      <c r="W124" s="28">
        <f t="shared" si="62"/>
        <v>0</v>
      </c>
      <c r="X124" s="9"/>
      <c r="Y124" s="9"/>
      <c r="Z124" s="136"/>
      <c r="AA124" s="153">
        <v>0</v>
      </c>
      <c r="AB124" s="9"/>
      <c r="AC124" s="27">
        <f t="shared" si="49"/>
        <v>0</v>
      </c>
    </row>
    <row r="125" spans="1:29" ht="25.5" x14ac:dyDescent="0.25">
      <c r="A125" s="4" t="s">
        <v>88</v>
      </c>
      <c r="B125" s="5" t="s">
        <v>84</v>
      </c>
      <c r="C125" s="6" t="s">
        <v>34</v>
      </c>
      <c r="D125" s="55" t="s">
        <v>653</v>
      </c>
      <c r="E125" s="7">
        <v>392335</v>
      </c>
      <c r="F125" s="7" t="s">
        <v>670</v>
      </c>
      <c r="G125" s="7">
        <v>1</v>
      </c>
      <c r="H125" s="7">
        <v>1</v>
      </c>
      <c r="I125" s="7" t="s">
        <v>80</v>
      </c>
      <c r="J125" s="132" t="s">
        <v>389</v>
      </c>
      <c r="K125" s="12">
        <v>43.68</v>
      </c>
      <c r="L125" s="56">
        <f t="shared" si="63"/>
        <v>43.68</v>
      </c>
      <c r="M125" s="14">
        <f t="shared" si="64"/>
        <v>43.68</v>
      </c>
      <c r="N125" s="9" t="s">
        <v>748</v>
      </c>
      <c r="O125" s="41">
        <v>41509</v>
      </c>
      <c r="P125" s="6">
        <v>68</v>
      </c>
      <c r="Q125" s="41">
        <v>41520</v>
      </c>
      <c r="R125" s="63" t="s">
        <v>471</v>
      </c>
      <c r="S125" s="27"/>
      <c r="T125" s="27">
        <f t="shared" si="59"/>
        <v>0</v>
      </c>
      <c r="U125" s="29"/>
      <c r="V125" s="29"/>
      <c r="W125" s="28">
        <f t="shared" si="62"/>
        <v>0</v>
      </c>
      <c r="X125" s="9"/>
      <c r="Y125" s="9"/>
      <c r="Z125" s="136"/>
      <c r="AA125" s="153">
        <v>0</v>
      </c>
      <c r="AB125" s="9"/>
      <c r="AC125" s="27">
        <f t="shared" si="49"/>
        <v>0</v>
      </c>
    </row>
    <row r="126" spans="1:29" ht="25.5" x14ac:dyDescent="0.25">
      <c r="A126" s="4" t="s">
        <v>88</v>
      </c>
      <c r="B126" s="5" t="s">
        <v>84</v>
      </c>
      <c r="C126" s="6" t="s">
        <v>34</v>
      </c>
      <c r="D126" s="55" t="s">
        <v>653</v>
      </c>
      <c r="E126" s="7">
        <v>416261</v>
      </c>
      <c r="F126" s="7" t="s">
        <v>670</v>
      </c>
      <c r="G126" s="7">
        <v>500</v>
      </c>
      <c r="H126" s="7">
        <v>5000</v>
      </c>
      <c r="I126" s="7" t="s">
        <v>758</v>
      </c>
      <c r="J126" s="132" t="s">
        <v>159</v>
      </c>
      <c r="K126" s="12">
        <v>0.11</v>
      </c>
      <c r="L126" s="56">
        <f t="shared" si="63"/>
        <v>55</v>
      </c>
      <c r="M126" s="14">
        <f t="shared" si="64"/>
        <v>550</v>
      </c>
      <c r="N126" s="9" t="s">
        <v>748</v>
      </c>
      <c r="O126" s="41">
        <v>41509</v>
      </c>
      <c r="P126" s="6">
        <v>69</v>
      </c>
      <c r="Q126" s="41">
        <v>41520</v>
      </c>
      <c r="R126" s="63" t="s">
        <v>472</v>
      </c>
      <c r="S126" s="27"/>
      <c r="T126" s="27">
        <f t="shared" si="59"/>
        <v>0</v>
      </c>
      <c r="U126" s="29"/>
      <c r="V126" s="29"/>
      <c r="W126" s="28">
        <f t="shared" si="62"/>
        <v>0</v>
      </c>
      <c r="X126" s="9"/>
      <c r="Y126" s="9"/>
      <c r="Z126" s="136"/>
      <c r="AA126" s="153">
        <v>0</v>
      </c>
      <c r="AB126" s="9"/>
      <c r="AC126" s="27">
        <f t="shared" si="49"/>
        <v>0</v>
      </c>
    </row>
    <row r="127" spans="1:29" ht="25.5" x14ac:dyDescent="0.25">
      <c r="A127" s="4" t="s">
        <v>88</v>
      </c>
      <c r="B127" s="5" t="s">
        <v>84</v>
      </c>
      <c r="C127" s="6" t="s">
        <v>34</v>
      </c>
      <c r="D127" s="55" t="s">
        <v>653</v>
      </c>
      <c r="E127" s="7">
        <v>345904</v>
      </c>
      <c r="F127" s="7" t="s">
        <v>670</v>
      </c>
      <c r="G127" s="7">
        <v>1</v>
      </c>
      <c r="H127" s="7">
        <v>40</v>
      </c>
      <c r="I127" s="7" t="s">
        <v>757</v>
      </c>
      <c r="J127" s="132" t="s">
        <v>160</v>
      </c>
      <c r="K127" s="12">
        <v>17.91</v>
      </c>
      <c r="L127" s="56">
        <f t="shared" si="63"/>
        <v>17.91</v>
      </c>
      <c r="M127" s="14">
        <f t="shared" si="64"/>
        <v>716.4</v>
      </c>
      <c r="N127" s="9" t="s">
        <v>748</v>
      </c>
      <c r="O127" s="41">
        <v>41509</v>
      </c>
      <c r="P127" s="6">
        <v>70</v>
      </c>
      <c r="Q127" s="41">
        <v>41520</v>
      </c>
      <c r="R127" s="63" t="s">
        <v>471</v>
      </c>
      <c r="S127" s="27"/>
      <c r="T127" s="27">
        <f t="shared" si="59"/>
        <v>0</v>
      </c>
      <c r="U127" s="29"/>
      <c r="V127" s="29"/>
      <c r="W127" s="28">
        <f t="shared" si="62"/>
        <v>0</v>
      </c>
      <c r="X127" s="9"/>
      <c r="Y127" s="9"/>
      <c r="Z127" s="136"/>
      <c r="AA127" s="153">
        <v>0</v>
      </c>
      <c r="AB127" s="9"/>
      <c r="AC127" s="27">
        <f t="shared" si="49"/>
        <v>0</v>
      </c>
    </row>
    <row r="128" spans="1:29" ht="25.5" x14ac:dyDescent="0.25">
      <c r="A128" s="4" t="s">
        <v>88</v>
      </c>
      <c r="B128" s="5" t="s">
        <v>84</v>
      </c>
      <c r="C128" s="6" t="s">
        <v>34</v>
      </c>
      <c r="D128" s="55" t="s">
        <v>653</v>
      </c>
      <c r="E128" s="7">
        <v>352951</v>
      </c>
      <c r="F128" s="7" t="s">
        <v>670</v>
      </c>
      <c r="G128" s="7">
        <v>500</v>
      </c>
      <c r="H128" s="7">
        <v>2000</v>
      </c>
      <c r="I128" s="7" t="s">
        <v>758</v>
      </c>
      <c r="J128" s="132" t="s">
        <v>161</v>
      </c>
      <c r="K128" s="12">
        <v>0.1</v>
      </c>
      <c r="L128" s="56">
        <f t="shared" si="63"/>
        <v>50</v>
      </c>
      <c r="M128" s="14">
        <f t="shared" si="64"/>
        <v>200</v>
      </c>
      <c r="N128" s="9" t="s">
        <v>748</v>
      </c>
      <c r="O128" s="41">
        <v>41509</v>
      </c>
      <c r="P128" s="6">
        <v>71</v>
      </c>
      <c r="Q128" s="41">
        <v>41520</v>
      </c>
      <c r="R128" s="9" t="s">
        <v>783</v>
      </c>
      <c r="S128" s="27">
        <v>0.1</v>
      </c>
      <c r="T128" s="27">
        <f t="shared" si="59"/>
        <v>200</v>
      </c>
      <c r="U128" s="29" t="s">
        <v>938</v>
      </c>
      <c r="V128" s="29">
        <v>2000</v>
      </c>
      <c r="W128" s="28">
        <f t="shared" si="62"/>
        <v>200</v>
      </c>
      <c r="X128" s="6" t="s">
        <v>271</v>
      </c>
      <c r="Y128" s="39">
        <v>41688</v>
      </c>
      <c r="Z128" s="55">
        <v>21</v>
      </c>
      <c r="AA128" s="153">
        <f t="shared" si="56"/>
        <v>0</v>
      </c>
      <c r="AB128" s="9"/>
      <c r="AC128" s="27">
        <f t="shared" si="49"/>
        <v>0</v>
      </c>
    </row>
    <row r="129" spans="1:30" ht="25.5" x14ac:dyDescent="0.25">
      <c r="A129" s="4" t="s">
        <v>88</v>
      </c>
      <c r="B129" s="15" t="s">
        <v>245</v>
      </c>
      <c r="C129" s="6" t="s">
        <v>34</v>
      </c>
      <c r="D129" s="55" t="s">
        <v>653</v>
      </c>
      <c r="E129" s="24">
        <v>348265</v>
      </c>
      <c r="F129" s="7" t="s">
        <v>670</v>
      </c>
      <c r="G129" s="7">
        <v>1</v>
      </c>
      <c r="H129" s="7">
        <v>95</v>
      </c>
      <c r="I129" s="7" t="s">
        <v>757</v>
      </c>
      <c r="J129" s="132" t="s">
        <v>162</v>
      </c>
      <c r="K129" s="12">
        <v>12.03</v>
      </c>
      <c r="L129" s="56">
        <f t="shared" si="63"/>
        <v>12.03</v>
      </c>
      <c r="M129" s="14">
        <f t="shared" si="64"/>
        <v>1142.8499999999999</v>
      </c>
      <c r="N129" s="9" t="s">
        <v>748</v>
      </c>
      <c r="O129" s="41">
        <v>41509</v>
      </c>
      <c r="P129" s="6">
        <v>72</v>
      </c>
      <c r="Q129" s="41">
        <v>41520</v>
      </c>
      <c r="R129" s="9" t="s">
        <v>783</v>
      </c>
      <c r="S129" s="27">
        <v>12.03</v>
      </c>
      <c r="T129" s="27">
        <f t="shared" si="59"/>
        <v>1142.8499999999999</v>
      </c>
      <c r="U129" s="29" t="s">
        <v>938</v>
      </c>
      <c r="V129" s="29">
        <v>95</v>
      </c>
      <c r="W129" s="28">
        <f t="shared" si="62"/>
        <v>1142.8499999999999</v>
      </c>
      <c r="X129" s="6" t="s">
        <v>271</v>
      </c>
      <c r="Y129" s="39">
        <v>41688</v>
      </c>
      <c r="Z129" s="55">
        <v>21</v>
      </c>
      <c r="AA129" s="153">
        <f t="shared" ref="AA129:AA192" si="65">H129-V129</f>
        <v>0</v>
      </c>
      <c r="AB129" s="9"/>
      <c r="AC129" s="27">
        <f t="shared" ref="AC129:AC192" si="66">AB129*S129</f>
        <v>0</v>
      </c>
    </row>
    <row r="130" spans="1:30" ht="25.5" x14ac:dyDescent="0.25">
      <c r="A130" s="4" t="s">
        <v>89</v>
      </c>
      <c r="B130" s="5" t="s">
        <v>90</v>
      </c>
      <c r="C130" s="6" t="s">
        <v>34</v>
      </c>
      <c r="D130" s="55" t="s">
        <v>653</v>
      </c>
      <c r="E130" s="7">
        <v>347337</v>
      </c>
      <c r="F130" s="7" t="s">
        <v>671</v>
      </c>
      <c r="G130" s="7">
        <v>1</v>
      </c>
      <c r="H130" s="7">
        <v>1</v>
      </c>
      <c r="I130" s="7" t="s">
        <v>754</v>
      </c>
      <c r="J130" s="132" t="s">
        <v>163</v>
      </c>
      <c r="K130" s="12">
        <v>15.92</v>
      </c>
      <c r="L130" s="56">
        <f t="shared" ref="L130:L141" si="67">G130*K130</f>
        <v>15.92</v>
      </c>
      <c r="M130" s="14">
        <f t="shared" ref="M130:M141" si="68">H130*K130</f>
        <v>15.92</v>
      </c>
      <c r="N130" s="6" t="s">
        <v>778</v>
      </c>
      <c r="O130" s="39">
        <v>41596</v>
      </c>
      <c r="P130" s="6">
        <v>47</v>
      </c>
      <c r="Q130" s="39">
        <v>41619</v>
      </c>
      <c r="R130" s="9" t="s">
        <v>1044</v>
      </c>
      <c r="S130" s="27">
        <v>10</v>
      </c>
      <c r="T130" s="27">
        <f>S130*H130</f>
        <v>10</v>
      </c>
      <c r="U130" s="72"/>
      <c r="V130" s="72"/>
      <c r="W130" s="74">
        <f>V130*S130</f>
        <v>0</v>
      </c>
      <c r="X130" s="9"/>
      <c r="Y130" s="9"/>
      <c r="Z130" s="136"/>
      <c r="AA130" s="153">
        <f t="shared" si="65"/>
        <v>1</v>
      </c>
      <c r="AB130" s="9"/>
      <c r="AC130" s="27">
        <f t="shared" si="66"/>
        <v>0</v>
      </c>
    </row>
    <row r="131" spans="1:30" ht="38.25" x14ac:dyDescent="0.25">
      <c r="A131" s="4" t="s">
        <v>89</v>
      </c>
      <c r="B131" s="15" t="s">
        <v>242</v>
      </c>
      <c r="C131" s="6" t="s">
        <v>34</v>
      </c>
      <c r="D131" s="55" t="s">
        <v>653</v>
      </c>
      <c r="E131" s="21">
        <v>357741</v>
      </c>
      <c r="F131" s="21" t="s">
        <v>671</v>
      </c>
      <c r="G131" s="7">
        <v>1</v>
      </c>
      <c r="H131" s="7">
        <v>5</v>
      </c>
      <c r="I131" s="7" t="s">
        <v>755</v>
      </c>
      <c r="J131" s="132" t="s">
        <v>164</v>
      </c>
      <c r="K131" s="12">
        <v>2005.05</v>
      </c>
      <c r="L131" s="56">
        <f t="shared" si="67"/>
        <v>2005.05</v>
      </c>
      <c r="M131" s="14">
        <f t="shared" si="68"/>
        <v>10025.25</v>
      </c>
      <c r="N131" s="6" t="s">
        <v>778</v>
      </c>
      <c r="O131" s="39">
        <v>41596</v>
      </c>
      <c r="P131" s="6">
        <v>48</v>
      </c>
      <c r="Q131" s="39">
        <v>41619</v>
      </c>
      <c r="R131" s="9" t="s">
        <v>788</v>
      </c>
      <c r="S131" s="27">
        <v>2015</v>
      </c>
      <c r="T131" s="27">
        <f t="shared" ref="T131:T194" si="69">S131*H131</f>
        <v>10075</v>
      </c>
      <c r="U131" s="29"/>
      <c r="V131" s="29"/>
      <c r="W131" s="10"/>
      <c r="X131" s="9"/>
      <c r="Y131" s="9"/>
      <c r="Z131" s="136"/>
      <c r="AA131" s="153">
        <f t="shared" si="65"/>
        <v>5</v>
      </c>
      <c r="AB131" s="9">
        <v>4</v>
      </c>
      <c r="AC131" s="27">
        <f t="shared" si="66"/>
        <v>8060</v>
      </c>
      <c r="AD131" s="76" t="s">
        <v>1115</v>
      </c>
    </row>
    <row r="132" spans="1:30" ht="25.5" x14ac:dyDescent="0.25">
      <c r="A132" s="4" t="s">
        <v>89</v>
      </c>
      <c r="B132" s="5" t="s">
        <v>90</v>
      </c>
      <c r="C132" s="6" t="s">
        <v>34</v>
      </c>
      <c r="D132" s="55" t="s">
        <v>653</v>
      </c>
      <c r="E132" s="21">
        <v>403671</v>
      </c>
      <c r="F132" s="21" t="s">
        <v>671</v>
      </c>
      <c r="G132" s="7">
        <v>1</v>
      </c>
      <c r="H132" s="7">
        <v>100</v>
      </c>
      <c r="I132" s="7" t="s">
        <v>87</v>
      </c>
      <c r="J132" s="132" t="s">
        <v>165</v>
      </c>
      <c r="K132" s="12">
        <v>0.53</v>
      </c>
      <c r="L132" s="56">
        <f t="shared" si="67"/>
        <v>0.53</v>
      </c>
      <c r="M132" s="14">
        <f t="shared" si="68"/>
        <v>53</v>
      </c>
      <c r="N132" s="6" t="s">
        <v>778</v>
      </c>
      <c r="O132" s="39">
        <v>41596</v>
      </c>
      <c r="P132" s="6">
        <v>49</v>
      </c>
      <c r="Q132" s="39">
        <v>41619</v>
      </c>
      <c r="R132" s="9" t="s">
        <v>1044</v>
      </c>
      <c r="S132" s="27">
        <v>0.4</v>
      </c>
      <c r="T132" s="27">
        <f t="shared" si="69"/>
        <v>40</v>
      </c>
      <c r="U132" s="72"/>
      <c r="V132" s="72"/>
      <c r="W132" s="74">
        <f>V132*S132</f>
        <v>0</v>
      </c>
      <c r="X132" s="9"/>
      <c r="Y132" s="9"/>
      <c r="Z132" s="136"/>
      <c r="AA132" s="153">
        <f t="shared" si="65"/>
        <v>100</v>
      </c>
      <c r="AB132" s="9"/>
      <c r="AC132" s="27">
        <f t="shared" si="66"/>
        <v>0</v>
      </c>
    </row>
    <row r="133" spans="1:30" ht="25.5" x14ac:dyDescent="0.25">
      <c r="A133" s="4" t="s">
        <v>89</v>
      </c>
      <c r="B133" s="5" t="s">
        <v>90</v>
      </c>
      <c r="C133" s="6" t="s">
        <v>34</v>
      </c>
      <c r="D133" s="55" t="s">
        <v>653</v>
      </c>
      <c r="E133" s="21">
        <v>377951</v>
      </c>
      <c r="F133" s="21" t="s">
        <v>671</v>
      </c>
      <c r="G133" s="7">
        <v>1</v>
      </c>
      <c r="H133" s="7">
        <v>1</v>
      </c>
      <c r="I133" s="7" t="s">
        <v>756</v>
      </c>
      <c r="J133" s="144" t="s">
        <v>387</v>
      </c>
      <c r="K133" s="12">
        <v>83.28</v>
      </c>
      <c r="L133" s="56">
        <f t="shared" si="67"/>
        <v>83.28</v>
      </c>
      <c r="M133" s="14">
        <f t="shared" si="68"/>
        <v>83.28</v>
      </c>
      <c r="N133" s="6" t="s">
        <v>778</v>
      </c>
      <c r="O133" s="39">
        <v>41596</v>
      </c>
      <c r="P133" s="6">
        <v>50</v>
      </c>
      <c r="Q133" s="39">
        <v>41619</v>
      </c>
      <c r="R133" s="63" t="s">
        <v>471</v>
      </c>
      <c r="S133" s="27"/>
      <c r="T133" s="27">
        <f t="shared" si="69"/>
        <v>0</v>
      </c>
      <c r="U133" s="29"/>
      <c r="V133" s="29"/>
      <c r="W133" s="10"/>
      <c r="X133" s="9"/>
      <c r="Y133" s="9"/>
      <c r="Z133" s="136"/>
      <c r="AA133" s="153">
        <v>0</v>
      </c>
      <c r="AB133" s="9"/>
      <c r="AC133" s="27">
        <f t="shared" si="66"/>
        <v>0</v>
      </c>
    </row>
    <row r="134" spans="1:30" ht="25.5" x14ac:dyDescent="0.25">
      <c r="A134" s="4" t="s">
        <v>89</v>
      </c>
      <c r="B134" s="5" t="s">
        <v>90</v>
      </c>
      <c r="C134" s="6" t="s">
        <v>34</v>
      </c>
      <c r="D134" s="55" t="s">
        <v>653</v>
      </c>
      <c r="E134" s="21">
        <v>347289</v>
      </c>
      <c r="F134" s="21" t="s">
        <v>671</v>
      </c>
      <c r="G134" s="7">
        <v>1</v>
      </c>
      <c r="H134" s="7">
        <v>1</v>
      </c>
      <c r="I134" s="7" t="s">
        <v>757</v>
      </c>
      <c r="J134" s="132" t="s">
        <v>166</v>
      </c>
      <c r="K134" s="12">
        <v>41.81</v>
      </c>
      <c r="L134" s="56">
        <f t="shared" si="67"/>
        <v>41.81</v>
      </c>
      <c r="M134" s="14">
        <f t="shared" si="68"/>
        <v>41.81</v>
      </c>
      <c r="N134" s="6" t="s">
        <v>778</v>
      </c>
      <c r="O134" s="39">
        <v>41596</v>
      </c>
      <c r="P134" s="6">
        <v>51</v>
      </c>
      <c r="Q134" s="39">
        <v>41619</v>
      </c>
      <c r="R134" s="9" t="s">
        <v>1044</v>
      </c>
      <c r="S134" s="27">
        <v>27</v>
      </c>
      <c r="T134" s="27">
        <f t="shared" si="69"/>
        <v>27</v>
      </c>
      <c r="U134" s="72"/>
      <c r="V134" s="72"/>
      <c r="W134" s="74">
        <f>V134*S134</f>
        <v>0</v>
      </c>
      <c r="X134" s="9"/>
      <c r="Y134" s="9"/>
      <c r="Z134" s="136"/>
      <c r="AA134" s="153">
        <f t="shared" si="65"/>
        <v>1</v>
      </c>
      <c r="AB134" s="9"/>
      <c r="AC134" s="27">
        <f t="shared" si="66"/>
        <v>0</v>
      </c>
    </row>
    <row r="135" spans="1:30" ht="25.5" x14ac:dyDescent="0.25">
      <c r="A135" s="4" t="s">
        <v>89</v>
      </c>
      <c r="B135" s="5" t="s">
        <v>90</v>
      </c>
      <c r="C135" s="6" t="s">
        <v>34</v>
      </c>
      <c r="D135" s="55" t="s">
        <v>653</v>
      </c>
      <c r="E135" s="21">
        <v>347950</v>
      </c>
      <c r="F135" s="21" t="s">
        <v>671</v>
      </c>
      <c r="G135" s="7">
        <v>500</v>
      </c>
      <c r="H135" s="7">
        <v>500</v>
      </c>
      <c r="I135" s="7" t="s">
        <v>758</v>
      </c>
      <c r="J135" s="132" t="s">
        <v>167</v>
      </c>
      <c r="K135" s="12">
        <v>0.06</v>
      </c>
      <c r="L135" s="56">
        <f t="shared" si="67"/>
        <v>30</v>
      </c>
      <c r="M135" s="14">
        <f t="shared" si="68"/>
        <v>30</v>
      </c>
      <c r="N135" s="6" t="s">
        <v>778</v>
      </c>
      <c r="O135" s="39">
        <v>41596</v>
      </c>
      <c r="P135" s="6">
        <v>52</v>
      </c>
      <c r="Q135" s="39">
        <v>41619</v>
      </c>
      <c r="R135" s="9" t="s">
        <v>1045</v>
      </c>
      <c r="S135" s="27">
        <v>0.03</v>
      </c>
      <c r="T135" s="27">
        <f t="shared" si="69"/>
        <v>15</v>
      </c>
      <c r="U135" s="29" t="s">
        <v>1107</v>
      </c>
      <c r="V135" s="29">
        <v>500</v>
      </c>
      <c r="W135" s="28">
        <f>V135*S135</f>
        <v>15</v>
      </c>
      <c r="X135" s="6"/>
      <c r="Y135" s="6"/>
      <c r="Z135" s="55"/>
      <c r="AA135" s="153">
        <f t="shared" si="65"/>
        <v>0</v>
      </c>
      <c r="AB135" s="9"/>
      <c r="AC135" s="27">
        <f t="shared" si="66"/>
        <v>0</v>
      </c>
    </row>
    <row r="136" spans="1:30" x14ac:dyDescent="0.25">
      <c r="A136" s="4" t="s">
        <v>89</v>
      </c>
      <c r="B136" s="5" t="s">
        <v>90</v>
      </c>
      <c r="C136" s="6" t="s">
        <v>34</v>
      </c>
      <c r="D136" s="55" t="s">
        <v>653</v>
      </c>
      <c r="E136" s="21">
        <v>381869</v>
      </c>
      <c r="F136" s="21" t="s">
        <v>671</v>
      </c>
      <c r="G136" s="7">
        <v>100</v>
      </c>
      <c r="H136" s="7">
        <v>100</v>
      </c>
      <c r="I136" s="7" t="s">
        <v>758</v>
      </c>
      <c r="J136" s="132" t="s">
        <v>168</v>
      </c>
      <c r="K136" s="12">
        <v>0.68</v>
      </c>
      <c r="L136" s="56">
        <f t="shared" si="67"/>
        <v>68</v>
      </c>
      <c r="M136" s="14">
        <f t="shared" si="68"/>
        <v>68</v>
      </c>
      <c r="N136" s="6" t="s">
        <v>778</v>
      </c>
      <c r="O136" s="39">
        <v>41596</v>
      </c>
      <c r="P136" s="6">
        <v>53</v>
      </c>
      <c r="Q136" s="39">
        <v>41619</v>
      </c>
      <c r="R136" s="9" t="s">
        <v>1044</v>
      </c>
      <c r="S136" s="27">
        <v>0.43</v>
      </c>
      <c r="T136" s="27">
        <f t="shared" si="69"/>
        <v>43</v>
      </c>
      <c r="U136" s="72"/>
      <c r="V136" s="72"/>
      <c r="W136" s="74">
        <f>V136*S136</f>
        <v>0</v>
      </c>
      <c r="X136" s="9"/>
      <c r="Y136" s="9"/>
      <c r="Z136" s="136"/>
      <c r="AA136" s="153">
        <f t="shared" si="65"/>
        <v>100</v>
      </c>
      <c r="AB136" s="9"/>
      <c r="AC136" s="27">
        <f t="shared" si="66"/>
        <v>0</v>
      </c>
    </row>
    <row r="137" spans="1:30" ht="25.5" x14ac:dyDescent="0.25">
      <c r="A137" s="4" t="s">
        <v>89</v>
      </c>
      <c r="B137" s="15" t="s">
        <v>243</v>
      </c>
      <c r="C137" s="6" t="s">
        <v>34</v>
      </c>
      <c r="D137" s="55" t="s">
        <v>653</v>
      </c>
      <c r="E137" s="7">
        <v>345770</v>
      </c>
      <c r="F137" s="21" t="s">
        <v>671</v>
      </c>
      <c r="G137" s="7">
        <v>500</v>
      </c>
      <c r="H137" s="7">
        <v>2500</v>
      </c>
      <c r="I137" s="7" t="s">
        <v>758</v>
      </c>
      <c r="J137" s="132" t="s">
        <v>169</v>
      </c>
      <c r="K137" s="12">
        <v>0.04</v>
      </c>
      <c r="L137" s="56">
        <f t="shared" si="67"/>
        <v>20</v>
      </c>
      <c r="M137" s="14">
        <f t="shared" si="68"/>
        <v>100</v>
      </c>
      <c r="N137" s="6" t="s">
        <v>778</v>
      </c>
      <c r="O137" s="39">
        <v>41596</v>
      </c>
      <c r="P137" s="6">
        <v>54</v>
      </c>
      <c r="Q137" s="39">
        <v>41619</v>
      </c>
      <c r="R137" s="63" t="s">
        <v>472</v>
      </c>
      <c r="S137" s="27"/>
      <c r="T137" s="27">
        <f t="shared" si="69"/>
        <v>0</v>
      </c>
      <c r="U137" s="29"/>
      <c r="V137" s="29"/>
      <c r="W137" s="10"/>
      <c r="X137" s="9"/>
      <c r="Y137" s="9"/>
      <c r="Z137" s="136"/>
      <c r="AA137" s="153">
        <v>0</v>
      </c>
      <c r="AB137" s="9"/>
      <c r="AC137" s="27">
        <f t="shared" si="66"/>
        <v>0</v>
      </c>
    </row>
    <row r="138" spans="1:30" ht="25.5" x14ac:dyDescent="0.25">
      <c r="A138" s="4" t="s">
        <v>89</v>
      </c>
      <c r="B138" s="5" t="s">
        <v>90</v>
      </c>
      <c r="C138" s="6" t="s">
        <v>34</v>
      </c>
      <c r="D138" s="55" t="s">
        <v>653</v>
      </c>
      <c r="E138" s="21">
        <v>347135</v>
      </c>
      <c r="F138" s="21" t="s">
        <v>671</v>
      </c>
      <c r="G138" s="7">
        <v>500</v>
      </c>
      <c r="H138" s="7">
        <v>500</v>
      </c>
      <c r="I138" s="7" t="s">
        <v>758</v>
      </c>
      <c r="J138" s="132" t="s">
        <v>170</v>
      </c>
      <c r="K138" s="12">
        <v>7.0000000000000007E-2</v>
      </c>
      <c r="L138" s="56">
        <f t="shared" si="67"/>
        <v>35</v>
      </c>
      <c r="M138" s="14">
        <f t="shared" si="68"/>
        <v>35</v>
      </c>
      <c r="N138" s="6" t="s">
        <v>778</v>
      </c>
      <c r="O138" s="39">
        <v>41596</v>
      </c>
      <c r="P138" s="6">
        <v>55</v>
      </c>
      <c r="Q138" s="39">
        <v>41619</v>
      </c>
      <c r="R138" s="63" t="s">
        <v>472</v>
      </c>
      <c r="S138" s="27"/>
      <c r="T138" s="27">
        <f t="shared" si="69"/>
        <v>0</v>
      </c>
      <c r="U138" s="29"/>
      <c r="V138" s="29"/>
      <c r="W138" s="10"/>
      <c r="X138" s="9"/>
      <c r="Y138" s="9"/>
      <c r="Z138" s="136"/>
      <c r="AA138" s="153">
        <v>0</v>
      </c>
      <c r="AB138" s="9"/>
      <c r="AC138" s="27">
        <f t="shared" si="66"/>
        <v>0</v>
      </c>
    </row>
    <row r="139" spans="1:30" ht="25.5" x14ac:dyDescent="0.25">
      <c r="A139" s="4" t="s">
        <v>89</v>
      </c>
      <c r="B139" s="5" t="s">
        <v>90</v>
      </c>
      <c r="C139" s="6" t="s">
        <v>34</v>
      </c>
      <c r="D139" s="55" t="s">
        <v>653</v>
      </c>
      <c r="E139" s="7">
        <v>407735</v>
      </c>
      <c r="F139" s="21" t="s">
        <v>671</v>
      </c>
      <c r="G139" s="7">
        <v>5</v>
      </c>
      <c r="H139" s="7">
        <v>5</v>
      </c>
      <c r="I139" s="7" t="s">
        <v>758</v>
      </c>
      <c r="J139" s="132" t="s">
        <v>171</v>
      </c>
      <c r="K139" s="12">
        <v>18.03</v>
      </c>
      <c r="L139" s="56">
        <f t="shared" si="67"/>
        <v>90.15</v>
      </c>
      <c r="M139" s="14">
        <f t="shared" si="68"/>
        <v>90.15</v>
      </c>
      <c r="N139" s="6" t="s">
        <v>778</v>
      </c>
      <c r="O139" s="39">
        <v>41596</v>
      </c>
      <c r="P139" s="6">
        <v>56</v>
      </c>
      <c r="Q139" s="39">
        <v>41619</v>
      </c>
      <c r="R139" s="63" t="s">
        <v>472</v>
      </c>
      <c r="S139" s="27"/>
      <c r="T139" s="27">
        <f t="shared" si="69"/>
        <v>0</v>
      </c>
      <c r="U139" s="29"/>
      <c r="V139" s="29"/>
      <c r="W139" s="10"/>
      <c r="X139" s="9"/>
      <c r="Y139" s="9"/>
      <c r="Z139" s="136"/>
      <c r="AA139" s="153">
        <v>0</v>
      </c>
      <c r="AB139" s="9"/>
      <c r="AC139" s="27">
        <f t="shared" si="66"/>
        <v>0</v>
      </c>
    </row>
    <row r="140" spans="1:30" ht="25.5" x14ac:dyDescent="0.25">
      <c r="A140" s="4" t="s">
        <v>89</v>
      </c>
      <c r="B140" s="15" t="s">
        <v>244</v>
      </c>
      <c r="C140" s="6" t="s">
        <v>34</v>
      </c>
      <c r="D140" s="55" t="s">
        <v>653</v>
      </c>
      <c r="E140" s="21">
        <v>348805</v>
      </c>
      <c r="F140" s="21" t="s">
        <v>671</v>
      </c>
      <c r="G140" s="7">
        <v>1</v>
      </c>
      <c r="H140" s="7">
        <v>26</v>
      </c>
      <c r="I140" s="7" t="s">
        <v>757</v>
      </c>
      <c r="J140" s="132" t="s">
        <v>172</v>
      </c>
      <c r="K140" s="12">
        <v>27.06</v>
      </c>
      <c r="L140" s="56">
        <f t="shared" si="67"/>
        <v>27.06</v>
      </c>
      <c r="M140" s="14">
        <f t="shared" si="68"/>
        <v>703.56</v>
      </c>
      <c r="N140" s="6" t="s">
        <v>778</v>
      </c>
      <c r="O140" s="39">
        <v>41596</v>
      </c>
      <c r="P140" s="6">
        <v>57</v>
      </c>
      <c r="Q140" s="39">
        <v>41619</v>
      </c>
      <c r="R140" s="9" t="s">
        <v>1044</v>
      </c>
      <c r="S140" s="27">
        <v>20</v>
      </c>
      <c r="T140" s="27">
        <f t="shared" si="69"/>
        <v>520</v>
      </c>
      <c r="U140" s="29" t="s">
        <v>1104</v>
      </c>
      <c r="V140" s="29">
        <v>15</v>
      </c>
      <c r="W140" s="28">
        <f>V140*S140</f>
        <v>300</v>
      </c>
      <c r="X140" s="6" t="s">
        <v>271</v>
      </c>
      <c r="Y140" s="39">
        <v>41844</v>
      </c>
      <c r="Z140" s="6">
        <v>25225</v>
      </c>
      <c r="AA140" s="153">
        <f t="shared" si="65"/>
        <v>11</v>
      </c>
      <c r="AB140" s="9"/>
      <c r="AC140" s="27">
        <f t="shared" si="66"/>
        <v>0</v>
      </c>
    </row>
    <row r="141" spans="1:30" ht="25.5" x14ac:dyDescent="0.25">
      <c r="A141" s="4" t="s">
        <v>89</v>
      </c>
      <c r="B141" s="5" t="s">
        <v>90</v>
      </c>
      <c r="C141" s="6" t="s">
        <v>34</v>
      </c>
      <c r="D141" s="55" t="s">
        <v>653</v>
      </c>
      <c r="E141" s="21">
        <v>352710</v>
      </c>
      <c r="F141" s="21" t="s">
        <v>671</v>
      </c>
      <c r="G141" s="7">
        <v>1</v>
      </c>
      <c r="H141" s="7">
        <v>1</v>
      </c>
      <c r="I141" s="7" t="s">
        <v>757</v>
      </c>
      <c r="J141" s="132" t="s">
        <v>173</v>
      </c>
      <c r="K141" s="12">
        <v>26.52</v>
      </c>
      <c r="L141" s="56">
        <f t="shared" si="67"/>
        <v>26.52</v>
      </c>
      <c r="M141" s="14">
        <f t="shared" si="68"/>
        <v>26.52</v>
      </c>
      <c r="N141" s="6" t="s">
        <v>778</v>
      </c>
      <c r="O141" s="39">
        <v>41596</v>
      </c>
      <c r="P141" s="6">
        <v>58</v>
      </c>
      <c r="Q141" s="39">
        <v>41619</v>
      </c>
      <c r="R141" s="9" t="s">
        <v>1044</v>
      </c>
      <c r="S141" s="27">
        <v>20</v>
      </c>
      <c r="T141" s="27">
        <f t="shared" si="69"/>
        <v>20</v>
      </c>
      <c r="U141" s="29" t="s">
        <v>1104</v>
      </c>
      <c r="V141" s="29">
        <v>1</v>
      </c>
      <c r="W141" s="28">
        <f>V141*S141</f>
        <v>20</v>
      </c>
      <c r="X141" s="6" t="s">
        <v>271</v>
      </c>
      <c r="Y141" s="39">
        <v>41844</v>
      </c>
      <c r="Z141" s="6">
        <v>25225</v>
      </c>
      <c r="AA141" s="153">
        <f t="shared" si="65"/>
        <v>0</v>
      </c>
      <c r="AB141" s="9"/>
      <c r="AC141" s="27">
        <f t="shared" si="66"/>
        <v>0</v>
      </c>
    </row>
    <row r="142" spans="1:30" ht="25.5" x14ac:dyDescent="0.25">
      <c r="A142" s="4" t="s">
        <v>92</v>
      </c>
      <c r="B142" s="5" t="s">
        <v>93</v>
      </c>
      <c r="C142" s="6" t="s">
        <v>34</v>
      </c>
      <c r="D142" s="6" t="s">
        <v>653</v>
      </c>
      <c r="E142" s="57">
        <v>381374</v>
      </c>
      <c r="F142" s="21" t="s">
        <v>671</v>
      </c>
      <c r="G142" s="57">
        <v>500</v>
      </c>
      <c r="H142" s="57">
        <v>1000</v>
      </c>
      <c r="I142" s="57" t="s">
        <v>758</v>
      </c>
      <c r="J142" s="147" t="s">
        <v>174</v>
      </c>
      <c r="K142" s="59">
        <v>0.02</v>
      </c>
      <c r="L142" s="13">
        <f t="shared" ref="L142:L153" si="70">G142*K142</f>
        <v>10</v>
      </c>
      <c r="M142" s="14">
        <f t="shared" ref="M142:M153" si="71">H142*K142</f>
        <v>20</v>
      </c>
      <c r="N142" s="6" t="s">
        <v>778</v>
      </c>
      <c r="O142" s="39">
        <v>41596</v>
      </c>
      <c r="P142" s="6">
        <v>59</v>
      </c>
      <c r="Q142" s="39">
        <v>41619</v>
      </c>
      <c r="R142" s="63" t="s">
        <v>472</v>
      </c>
      <c r="S142" s="27"/>
      <c r="T142" s="27">
        <f t="shared" si="69"/>
        <v>0</v>
      </c>
      <c r="U142" s="29"/>
      <c r="V142" s="29"/>
      <c r="W142" s="10"/>
      <c r="X142" s="9"/>
      <c r="Y142" s="9"/>
      <c r="Z142" s="136"/>
      <c r="AA142" s="153">
        <v>0</v>
      </c>
      <c r="AB142" s="9"/>
      <c r="AC142" s="27">
        <f t="shared" si="66"/>
        <v>0</v>
      </c>
    </row>
    <row r="143" spans="1:30" ht="25.5" x14ac:dyDescent="0.25">
      <c r="A143" s="4" t="s">
        <v>92</v>
      </c>
      <c r="B143" s="5" t="s">
        <v>93</v>
      </c>
      <c r="C143" s="6" t="s">
        <v>34</v>
      </c>
      <c r="D143" s="6" t="s">
        <v>653</v>
      </c>
      <c r="E143" s="7">
        <v>361933</v>
      </c>
      <c r="F143" s="21" t="s">
        <v>671</v>
      </c>
      <c r="G143" s="7">
        <v>100</v>
      </c>
      <c r="H143" s="7">
        <v>200</v>
      </c>
      <c r="I143" s="7" t="s">
        <v>758</v>
      </c>
      <c r="J143" s="132" t="s">
        <v>175</v>
      </c>
      <c r="K143" s="12">
        <v>1.92</v>
      </c>
      <c r="L143" s="13">
        <f t="shared" si="70"/>
        <v>192</v>
      </c>
      <c r="M143" s="14">
        <f t="shared" si="71"/>
        <v>384</v>
      </c>
      <c r="N143" s="6" t="s">
        <v>778</v>
      </c>
      <c r="O143" s="39">
        <v>41596</v>
      </c>
      <c r="P143" s="6">
        <v>60</v>
      </c>
      <c r="Q143" s="39">
        <v>41619</v>
      </c>
      <c r="R143" s="9" t="s">
        <v>788</v>
      </c>
      <c r="S143" s="27">
        <v>1.59</v>
      </c>
      <c r="T143" s="27">
        <f t="shared" si="69"/>
        <v>318</v>
      </c>
      <c r="U143" s="29"/>
      <c r="V143" s="29"/>
      <c r="W143" s="10"/>
      <c r="X143" s="9"/>
      <c r="Y143" s="9"/>
      <c r="Z143" s="136"/>
      <c r="AA143" s="153">
        <f t="shared" si="65"/>
        <v>200</v>
      </c>
      <c r="AB143" s="9">
        <v>200</v>
      </c>
      <c r="AC143" s="27">
        <f t="shared" si="66"/>
        <v>318</v>
      </c>
      <c r="AD143" s="76" t="s">
        <v>1115</v>
      </c>
    </row>
    <row r="144" spans="1:30" ht="25.5" x14ac:dyDescent="0.25">
      <c r="A144" s="4" t="s">
        <v>92</v>
      </c>
      <c r="B144" s="5" t="s">
        <v>93</v>
      </c>
      <c r="C144" s="6" t="s">
        <v>34</v>
      </c>
      <c r="D144" s="6" t="s">
        <v>653</v>
      </c>
      <c r="E144" s="7">
        <v>374994</v>
      </c>
      <c r="F144" s="21" t="s">
        <v>671</v>
      </c>
      <c r="G144" s="7">
        <v>1</v>
      </c>
      <c r="H144" s="7">
        <v>2</v>
      </c>
      <c r="I144" s="7" t="s">
        <v>759</v>
      </c>
      <c r="J144" s="132" t="s">
        <v>176</v>
      </c>
      <c r="K144" s="12">
        <v>32.880000000000003</v>
      </c>
      <c r="L144" s="13">
        <f t="shared" si="70"/>
        <v>32.880000000000003</v>
      </c>
      <c r="M144" s="14">
        <f t="shared" si="71"/>
        <v>65.760000000000005</v>
      </c>
      <c r="N144" s="6" t="s">
        <v>778</v>
      </c>
      <c r="O144" s="39">
        <v>41596</v>
      </c>
      <c r="P144" s="6">
        <v>61</v>
      </c>
      <c r="Q144" s="39">
        <v>41619</v>
      </c>
      <c r="R144" s="9" t="s">
        <v>1046</v>
      </c>
      <c r="S144" s="27">
        <v>32.880000000000003</v>
      </c>
      <c r="T144" s="27">
        <f t="shared" si="69"/>
        <v>65.760000000000005</v>
      </c>
      <c r="U144" s="29" t="s">
        <v>1105</v>
      </c>
      <c r="V144" s="29">
        <v>2</v>
      </c>
      <c r="W144" s="28">
        <f>V144*S144</f>
        <v>65.760000000000005</v>
      </c>
      <c r="X144" s="6" t="s">
        <v>271</v>
      </c>
      <c r="Y144" s="39">
        <v>41926</v>
      </c>
      <c r="Z144" s="55">
        <v>2016</v>
      </c>
      <c r="AA144" s="153">
        <f t="shared" si="65"/>
        <v>0</v>
      </c>
      <c r="AB144" s="9"/>
      <c r="AC144" s="27">
        <f t="shared" si="66"/>
        <v>0</v>
      </c>
    </row>
    <row r="145" spans="1:30" ht="25.5" x14ac:dyDescent="0.25">
      <c r="A145" s="4" t="s">
        <v>92</v>
      </c>
      <c r="B145" s="5" t="s">
        <v>93</v>
      </c>
      <c r="C145" s="6" t="s">
        <v>34</v>
      </c>
      <c r="D145" s="6" t="s">
        <v>653</v>
      </c>
      <c r="E145" s="7">
        <v>357865</v>
      </c>
      <c r="F145" s="21" t="s">
        <v>671</v>
      </c>
      <c r="G145" s="7">
        <v>500</v>
      </c>
      <c r="H145" s="7">
        <v>2000</v>
      </c>
      <c r="I145" s="7" t="s">
        <v>758</v>
      </c>
      <c r="J145" s="132" t="s">
        <v>177</v>
      </c>
      <c r="K145" s="12">
        <v>0.03</v>
      </c>
      <c r="L145" s="13">
        <f t="shared" si="70"/>
        <v>15</v>
      </c>
      <c r="M145" s="14">
        <f t="shared" si="71"/>
        <v>60</v>
      </c>
      <c r="N145" s="6" t="s">
        <v>778</v>
      </c>
      <c r="O145" s="39">
        <v>41596</v>
      </c>
      <c r="P145" s="6">
        <v>62</v>
      </c>
      <c r="Q145" s="39">
        <v>41619</v>
      </c>
      <c r="R145" s="63" t="s">
        <v>472</v>
      </c>
      <c r="S145" s="27"/>
      <c r="T145" s="27">
        <f t="shared" si="69"/>
        <v>0</v>
      </c>
      <c r="U145" s="29"/>
      <c r="V145" s="29"/>
      <c r="W145" s="10"/>
      <c r="X145" s="9"/>
      <c r="Y145" s="9"/>
      <c r="Z145" s="136"/>
      <c r="AA145" s="153">
        <v>0</v>
      </c>
      <c r="AB145" s="9"/>
      <c r="AC145" s="27">
        <f t="shared" si="66"/>
        <v>0</v>
      </c>
    </row>
    <row r="146" spans="1:30" ht="25.5" x14ac:dyDescent="0.25">
      <c r="A146" s="4" t="s">
        <v>92</v>
      </c>
      <c r="B146" s="5" t="s">
        <v>93</v>
      </c>
      <c r="C146" s="6" t="s">
        <v>34</v>
      </c>
      <c r="D146" s="6" t="s">
        <v>653</v>
      </c>
      <c r="E146" s="7">
        <v>347723</v>
      </c>
      <c r="F146" s="21" t="s">
        <v>671</v>
      </c>
      <c r="G146" s="7">
        <v>1</v>
      </c>
      <c r="H146" s="7">
        <v>2</v>
      </c>
      <c r="I146" s="7" t="s">
        <v>760</v>
      </c>
      <c r="J146" s="132" t="s">
        <v>241</v>
      </c>
      <c r="K146" s="12">
        <v>46.91</v>
      </c>
      <c r="L146" s="13">
        <f t="shared" si="70"/>
        <v>46.91</v>
      </c>
      <c r="M146" s="14">
        <f t="shared" si="71"/>
        <v>93.82</v>
      </c>
      <c r="N146" s="6" t="s">
        <v>778</v>
      </c>
      <c r="O146" s="39">
        <v>41596</v>
      </c>
      <c r="P146" s="6">
        <v>63</v>
      </c>
      <c r="Q146" s="39">
        <v>41619</v>
      </c>
      <c r="R146" s="63" t="s">
        <v>472</v>
      </c>
      <c r="S146" s="27"/>
      <c r="T146" s="27">
        <f t="shared" si="69"/>
        <v>0</v>
      </c>
      <c r="U146" s="29"/>
      <c r="V146" s="29"/>
      <c r="W146" s="10"/>
      <c r="X146" s="9"/>
      <c r="Y146" s="9"/>
      <c r="Z146" s="136"/>
      <c r="AA146" s="153">
        <v>0</v>
      </c>
      <c r="AB146" s="9"/>
      <c r="AC146" s="27">
        <f t="shared" si="66"/>
        <v>0</v>
      </c>
    </row>
    <row r="147" spans="1:30" ht="25.5" x14ac:dyDescent="0.25">
      <c r="A147" s="4" t="s">
        <v>92</v>
      </c>
      <c r="B147" s="5" t="s">
        <v>93</v>
      </c>
      <c r="C147" s="6" t="s">
        <v>34</v>
      </c>
      <c r="D147" s="6" t="s">
        <v>653</v>
      </c>
      <c r="E147" s="7">
        <v>317830</v>
      </c>
      <c r="F147" s="21" t="s">
        <v>671</v>
      </c>
      <c r="G147" s="7">
        <v>1</v>
      </c>
      <c r="H147" s="7">
        <v>4</v>
      </c>
      <c r="I147" s="7" t="s">
        <v>761</v>
      </c>
      <c r="J147" s="132" t="s">
        <v>178</v>
      </c>
      <c r="K147" s="12">
        <v>20.7</v>
      </c>
      <c r="L147" s="13">
        <f t="shared" si="70"/>
        <v>20.7</v>
      </c>
      <c r="M147" s="14">
        <f t="shared" si="71"/>
        <v>82.8</v>
      </c>
      <c r="N147" s="6" t="s">
        <v>778</v>
      </c>
      <c r="O147" s="39">
        <v>41596</v>
      </c>
      <c r="P147" s="6">
        <v>64</v>
      </c>
      <c r="Q147" s="39">
        <v>41619</v>
      </c>
      <c r="R147" s="9" t="s">
        <v>1044</v>
      </c>
      <c r="S147" s="27">
        <v>19.38</v>
      </c>
      <c r="T147" s="27">
        <f t="shared" si="69"/>
        <v>77.52</v>
      </c>
      <c r="U147" s="29" t="s">
        <v>1104</v>
      </c>
      <c r="V147" s="29">
        <v>4</v>
      </c>
      <c r="W147" s="28">
        <f>V147*S147</f>
        <v>77.52</v>
      </c>
      <c r="X147" s="6" t="s">
        <v>271</v>
      </c>
      <c r="Y147" s="39">
        <v>41844</v>
      </c>
      <c r="Z147" s="6">
        <v>25069</v>
      </c>
      <c r="AA147" s="153">
        <f t="shared" si="65"/>
        <v>0</v>
      </c>
      <c r="AB147" s="9"/>
      <c r="AC147" s="27">
        <f t="shared" si="66"/>
        <v>0</v>
      </c>
    </row>
    <row r="148" spans="1:30" ht="25.5" x14ac:dyDescent="0.25">
      <c r="A148" s="4" t="s">
        <v>92</v>
      </c>
      <c r="B148" s="5" t="s">
        <v>93</v>
      </c>
      <c r="C148" s="6" t="s">
        <v>34</v>
      </c>
      <c r="D148" s="6" t="s">
        <v>653</v>
      </c>
      <c r="E148" s="7">
        <v>348233</v>
      </c>
      <c r="F148" s="21" t="s">
        <v>671</v>
      </c>
      <c r="G148" s="7">
        <v>1</v>
      </c>
      <c r="H148" s="7">
        <v>2</v>
      </c>
      <c r="I148" s="7" t="s">
        <v>757</v>
      </c>
      <c r="J148" s="132" t="s">
        <v>179</v>
      </c>
      <c r="K148" s="12">
        <v>224.17</v>
      </c>
      <c r="L148" s="13">
        <f t="shared" si="70"/>
        <v>224.17</v>
      </c>
      <c r="M148" s="14">
        <f t="shared" si="71"/>
        <v>448.34</v>
      </c>
      <c r="N148" s="6" t="s">
        <v>778</v>
      </c>
      <c r="O148" s="39">
        <v>41596</v>
      </c>
      <c r="P148" s="6">
        <v>65</v>
      </c>
      <c r="Q148" s="39">
        <v>41619</v>
      </c>
      <c r="R148" s="9" t="s">
        <v>788</v>
      </c>
      <c r="S148" s="27">
        <v>180</v>
      </c>
      <c r="T148" s="27">
        <f t="shared" si="69"/>
        <v>360</v>
      </c>
      <c r="U148" s="29"/>
      <c r="V148" s="29"/>
      <c r="W148" s="10"/>
      <c r="X148" s="9"/>
      <c r="Y148" s="9"/>
      <c r="Z148" s="136"/>
      <c r="AA148" s="153">
        <f t="shared" si="65"/>
        <v>2</v>
      </c>
      <c r="AB148" s="9">
        <v>2</v>
      </c>
      <c r="AC148" s="27">
        <f t="shared" si="66"/>
        <v>360</v>
      </c>
      <c r="AD148" s="76" t="s">
        <v>1115</v>
      </c>
    </row>
    <row r="149" spans="1:30" ht="25.5" x14ac:dyDescent="0.25">
      <c r="A149" s="4" t="s">
        <v>92</v>
      </c>
      <c r="B149" s="5" t="s">
        <v>93</v>
      </c>
      <c r="C149" s="6" t="s">
        <v>34</v>
      </c>
      <c r="D149" s="6" t="s">
        <v>653</v>
      </c>
      <c r="E149" s="7">
        <v>345875</v>
      </c>
      <c r="F149" s="21" t="s">
        <v>671</v>
      </c>
      <c r="G149" s="7">
        <v>500</v>
      </c>
      <c r="H149" s="7">
        <v>2000</v>
      </c>
      <c r="I149" s="7" t="s">
        <v>758</v>
      </c>
      <c r="J149" s="132" t="s">
        <v>180</v>
      </c>
      <c r="K149" s="12">
        <v>0.06</v>
      </c>
      <c r="L149" s="13">
        <f t="shared" si="70"/>
        <v>30</v>
      </c>
      <c r="M149" s="14">
        <f t="shared" si="71"/>
        <v>120</v>
      </c>
      <c r="N149" s="6" t="s">
        <v>778</v>
      </c>
      <c r="O149" s="39">
        <v>41596</v>
      </c>
      <c r="P149" s="6">
        <v>66</v>
      </c>
      <c r="Q149" s="39">
        <v>41619</v>
      </c>
      <c r="R149" s="9" t="s">
        <v>1045</v>
      </c>
      <c r="S149" s="27">
        <v>0.02</v>
      </c>
      <c r="T149" s="27">
        <f t="shared" si="69"/>
        <v>40</v>
      </c>
      <c r="U149" s="29" t="s">
        <v>1107</v>
      </c>
      <c r="V149" s="29">
        <v>2000</v>
      </c>
      <c r="W149" s="28">
        <f>V149*S149</f>
        <v>40</v>
      </c>
      <c r="X149" s="6" t="s">
        <v>271</v>
      </c>
      <c r="Y149" s="39">
        <v>41829</v>
      </c>
      <c r="Z149" s="55">
        <v>15274</v>
      </c>
      <c r="AA149" s="153">
        <f t="shared" si="65"/>
        <v>0</v>
      </c>
      <c r="AB149" s="9"/>
      <c r="AC149" s="27">
        <f t="shared" si="66"/>
        <v>0</v>
      </c>
    </row>
    <row r="150" spans="1:30" ht="38.25" x14ac:dyDescent="0.25">
      <c r="A150" s="4" t="s">
        <v>92</v>
      </c>
      <c r="B150" s="5" t="s">
        <v>93</v>
      </c>
      <c r="C150" s="6" t="s">
        <v>34</v>
      </c>
      <c r="D150" s="6" t="s">
        <v>653</v>
      </c>
      <c r="E150" s="7">
        <v>347722</v>
      </c>
      <c r="F150" s="21" t="s">
        <v>671</v>
      </c>
      <c r="G150" s="7">
        <v>1</v>
      </c>
      <c r="H150" s="7">
        <v>2</v>
      </c>
      <c r="I150" s="7" t="s">
        <v>760</v>
      </c>
      <c r="J150" s="132" t="s">
        <v>240</v>
      </c>
      <c r="K150" s="12">
        <v>59.83</v>
      </c>
      <c r="L150" s="13">
        <f t="shared" si="70"/>
        <v>59.83</v>
      </c>
      <c r="M150" s="14">
        <f t="shared" si="71"/>
        <v>119.66</v>
      </c>
      <c r="N150" s="6" t="s">
        <v>778</v>
      </c>
      <c r="O150" s="39">
        <v>41596</v>
      </c>
      <c r="P150" s="6">
        <v>67</v>
      </c>
      <c r="Q150" s="39">
        <v>41619</v>
      </c>
      <c r="R150" s="63" t="s">
        <v>472</v>
      </c>
      <c r="S150" s="27"/>
      <c r="T150" s="27">
        <f t="shared" si="69"/>
        <v>0</v>
      </c>
      <c r="U150" s="29"/>
      <c r="V150" s="29"/>
      <c r="W150" s="10"/>
      <c r="X150" s="9"/>
      <c r="Y150" s="9"/>
      <c r="Z150" s="136"/>
      <c r="AA150" s="153">
        <v>0</v>
      </c>
      <c r="AB150" s="9"/>
      <c r="AC150" s="27">
        <f t="shared" si="66"/>
        <v>0</v>
      </c>
    </row>
    <row r="151" spans="1:30" ht="25.5" x14ac:dyDescent="0.25">
      <c r="A151" s="4" t="s">
        <v>92</v>
      </c>
      <c r="B151" s="5" t="s">
        <v>93</v>
      </c>
      <c r="C151" s="6" t="s">
        <v>34</v>
      </c>
      <c r="D151" s="6" t="s">
        <v>653</v>
      </c>
      <c r="E151" s="7">
        <v>366475</v>
      </c>
      <c r="F151" s="21" t="s">
        <v>671</v>
      </c>
      <c r="G151" s="7">
        <v>100</v>
      </c>
      <c r="H151" s="7">
        <v>200</v>
      </c>
      <c r="I151" s="7" t="s">
        <v>758</v>
      </c>
      <c r="J151" s="132" t="s">
        <v>181</v>
      </c>
      <c r="K151" s="12">
        <v>0.24</v>
      </c>
      <c r="L151" s="13">
        <f t="shared" si="70"/>
        <v>24</v>
      </c>
      <c r="M151" s="14">
        <f t="shared" si="71"/>
        <v>48</v>
      </c>
      <c r="N151" s="6" t="s">
        <v>778</v>
      </c>
      <c r="O151" s="39">
        <v>41596</v>
      </c>
      <c r="P151" s="6">
        <v>68</v>
      </c>
      <c r="Q151" s="39">
        <v>41619</v>
      </c>
      <c r="R151" s="63" t="s">
        <v>472</v>
      </c>
      <c r="S151" s="27"/>
      <c r="T151" s="27">
        <f t="shared" si="69"/>
        <v>0</v>
      </c>
      <c r="U151" s="29"/>
      <c r="V151" s="29"/>
      <c r="W151" s="10"/>
      <c r="X151" s="9"/>
      <c r="Y151" s="9"/>
      <c r="Z151" s="136"/>
      <c r="AA151" s="153">
        <v>0</v>
      </c>
      <c r="AB151" s="9"/>
      <c r="AC151" s="27">
        <f t="shared" si="66"/>
        <v>0</v>
      </c>
    </row>
    <row r="152" spans="1:30" ht="25.5" x14ac:dyDescent="0.25">
      <c r="A152" s="4" t="s">
        <v>92</v>
      </c>
      <c r="B152" s="5" t="s">
        <v>93</v>
      </c>
      <c r="C152" s="6" t="s">
        <v>34</v>
      </c>
      <c r="D152" s="6" t="s">
        <v>653</v>
      </c>
      <c r="E152" s="7">
        <v>327508</v>
      </c>
      <c r="F152" s="21" t="s">
        <v>671</v>
      </c>
      <c r="G152" s="7">
        <v>1</v>
      </c>
      <c r="H152" s="7">
        <v>2</v>
      </c>
      <c r="I152" s="7" t="s">
        <v>762</v>
      </c>
      <c r="J152" s="132" t="s">
        <v>176</v>
      </c>
      <c r="K152" s="12">
        <v>88.24</v>
      </c>
      <c r="L152" s="13">
        <f t="shared" si="70"/>
        <v>88.24</v>
      </c>
      <c r="M152" s="14">
        <f t="shared" si="71"/>
        <v>176.48</v>
      </c>
      <c r="N152" s="6" t="s">
        <v>778</v>
      </c>
      <c r="O152" s="39">
        <v>41596</v>
      </c>
      <c r="P152" s="6">
        <v>69</v>
      </c>
      <c r="Q152" s="39">
        <v>41619</v>
      </c>
      <c r="R152" s="9" t="s">
        <v>1044</v>
      </c>
      <c r="S152" s="27">
        <v>88.24</v>
      </c>
      <c r="T152" s="27">
        <f t="shared" si="69"/>
        <v>176.48</v>
      </c>
      <c r="U152" s="29" t="s">
        <v>1104</v>
      </c>
      <c r="V152" s="29">
        <v>2</v>
      </c>
      <c r="W152" s="28">
        <f>V152*S152</f>
        <v>176.48</v>
      </c>
      <c r="X152" s="6" t="s">
        <v>271</v>
      </c>
      <c r="Y152" s="39">
        <v>41844</v>
      </c>
      <c r="Z152" s="6">
        <v>25069</v>
      </c>
      <c r="AA152" s="153">
        <f t="shared" si="65"/>
        <v>0</v>
      </c>
      <c r="AB152" s="9"/>
      <c r="AC152" s="27">
        <f t="shared" si="66"/>
        <v>0</v>
      </c>
    </row>
    <row r="153" spans="1:30" ht="25.5" x14ac:dyDescent="0.25">
      <c r="A153" s="4" t="s">
        <v>92</v>
      </c>
      <c r="B153" s="5" t="s">
        <v>93</v>
      </c>
      <c r="C153" s="6" t="s">
        <v>34</v>
      </c>
      <c r="D153" s="6" t="s">
        <v>653</v>
      </c>
      <c r="E153" s="7">
        <v>357314</v>
      </c>
      <c r="F153" s="21" t="s">
        <v>671</v>
      </c>
      <c r="G153" s="7">
        <v>25</v>
      </c>
      <c r="H153" s="7">
        <v>50</v>
      </c>
      <c r="I153" s="7" t="s">
        <v>758</v>
      </c>
      <c r="J153" s="132" t="s">
        <v>182</v>
      </c>
      <c r="K153" s="12">
        <v>11.11</v>
      </c>
      <c r="L153" s="13">
        <f t="shared" si="70"/>
        <v>277.75</v>
      </c>
      <c r="M153" s="14">
        <f t="shared" si="71"/>
        <v>555.5</v>
      </c>
      <c r="N153" s="6" t="s">
        <v>778</v>
      </c>
      <c r="O153" s="39">
        <v>41596</v>
      </c>
      <c r="P153" s="6">
        <v>70</v>
      </c>
      <c r="Q153" s="39">
        <v>41619</v>
      </c>
      <c r="R153" s="63" t="s">
        <v>472</v>
      </c>
      <c r="S153" s="27"/>
      <c r="T153" s="27">
        <f t="shared" si="69"/>
        <v>0</v>
      </c>
      <c r="U153" s="29"/>
      <c r="V153" s="29"/>
      <c r="W153" s="10"/>
      <c r="X153" s="9"/>
      <c r="Y153" s="9"/>
      <c r="Z153" s="136"/>
      <c r="AA153" s="153">
        <v>0</v>
      </c>
      <c r="AB153" s="9"/>
      <c r="AC153" s="27">
        <f t="shared" si="66"/>
        <v>0</v>
      </c>
    </row>
    <row r="154" spans="1:30" ht="25.5" x14ac:dyDescent="0.25">
      <c r="A154" s="4" t="s">
        <v>94</v>
      </c>
      <c r="B154" s="5" t="s">
        <v>95</v>
      </c>
      <c r="C154" s="6" t="s">
        <v>34</v>
      </c>
      <c r="D154" s="55" t="s">
        <v>653</v>
      </c>
      <c r="E154" s="21">
        <v>347957</v>
      </c>
      <c r="F154" s="21" t="s">
        <v>667</v>
      </c>
      <c r="G154" s="7">
        <v>1</v>
      </c>
      <c r="H154" s="7">
        <v>2</v>
      </c>
      <c r="I154" s="7" t="s">
        <v>760</v>
      </c>
      <c r="J154" s="132" t="s">
        <v>183</v>
      </c>
      <c r="K154" s="12">
        <v>158.24</v>
      </c>
      <c r="L154" s="56">
        <f t="shared" ref="L154:L176" si="72">G154*K154</f>
        <v>158.24</v>
      </c>
      <c r="M154" s="14">
        <f t="shared" ref="M154:M176" si="73">H154*K154</f>
        <v>316.48</v>
      </c>
      <c r="N154" s="6" t="s">
        <v>778</v>
      </c>
      <c r="O154" s="39">
        <v>41596</v>
      </c>
      <c r="P154" s="6">
        <v>71</v>
      </c>
      <c r="Q154" s="39">
        <v>41619</v>
      </c>
      <c r="R154" s="9" t="s">
        <v>1045</v>
      </c>
      <c r="S154" s="27">
        <v>59.6</v>
      </c>
      <c r="T154" s="27">
        <f t="shared" si="69"/>
        <v>119.2</v>
      </c>
      <c r="U154" s="29" t="s">
        <v>1107</v>
      </c>
      <c r="V154" s="29">
        <v>1</v>
      </c>
      <c r="W154" s="28">
        <f>V154*S154</f>
        <v>59.6</v>
      </c>
      <c r="X154" s="6" t="s">
        <v>271</v>
      </c>
      <c r="Y154" s="39">
        <v>41829</v>
      </c>
      <c r="Z154" s="55">
        <v>15274</v>
      </c>
      <c r="AA154" s="153">
        <f t="shared" si="65"/>
        <v>1</v>
      </c>
      <c r="AB154" s="9"/>
      <c r="AC154" s="27">
        <f t="shared" si="66"/>
        <v>0</v>
      </c>
    </row>
    <row r="155" spans="1:30" ht="25.5" x14ac:dyDescent="0.25">
      <c r="A155" s="4" t="s">
        <v>94</v>
      </c>
      <c r="B155" s="5" t="s">
        <v>95</v>
      </c>
      <c r="C155" s="6" t="s">
        <v>34</v>
      </c>
      <c r="D155" s="55" t="s">
        <v>653</v>
      </c>
      <c r="E155" s="21">
        <v>382542</v>
      </c>
      <c r="F155" s="21" t="s">
        <v>667</v>
      </c>
      <c r="G155" s="7">
        <v>500</v>
      </c>
      <c r="H155" s="7">
        <v>1000</v>
      </c>
      <c r="I155" s="7" t="s">
        <v>758</v>
      </c>
      <c r="J155" s="132" t="s">
        <v>184</v>
      </c>
      <c r="K155" s="12">
        <v>0.22</v>
      </c>
      <c r="L155" s="56">
        <f t="shared" si="72"/>
        <v>110</v>
      </c>
      <c r="M155" s="14">
        <f t="shared" si="73"/>
        <v>220</v>
      </c>
      <c r="N155" s="6" t="s">
        <v>778</v>
      </c>
      <c r="O155" s="39">
        <v>41596</v>
      </c>
      <c r="P155" s="6">
        <v>72</v>
      </c>
      <c r="Q155" s="39">
        <v>41619</v>
      </c>
      <c r="R155" s="9" t="s">
        <v>1045</v>
      </c>
      <c r="S155" s="27">
        <v>0.11</v>
      </c>
      <c r="T155" s="27">
        <f t="shared" si="69"/>
        <v>110</v>
      </c>
      <c r="U155" s="29" t="s">
        <v>1107</v>
      </c>
      <c r="V155" s="29">
        <v>1000</v>
      </c>
      <c r="W155" s="28">
        <f>V155*S155</f>
        <v>110</v>
      </c>
      <c r="X155" s="6" t="s">
        <v>271</v>
      </c>
      <c r="Y155" s="39">
        <v>41829</v>
      </c>
      <c r="Z155" s="55">
        <v>15274</v>
      </c>
      <c r="AA155" s="153">
        <f t="shared" si="65"/>
        <v>0</v>
      </c>
      <c r="AB155" s="9"/>
      <c r="AC155" s="27">
        <f t="shared" si="66"/>
        <v>0</v>
      </c>
    </row>
    <row r="156" spans="1:30" ht="25.5" x14ac:dyDescent="0.25">
      <c r="A156" s="4" t="s">
        <v>94</v>
      </c>
      <c r="B156" s="5" t="s">
        <v>95</v>
      </c>
      <c r="C156" s="6" t="s">
        <v>34</v>
      </c>
      <c r="D156" s="55" t="s">
        <v>653</v>
      </c>
      <c r="E156" s="21">
        <v>150803</v>
      </c>
      <c r="F156" s="21" t="s">
        <v>667</v>
      </c>
      <c r="G156" s="21">
        <v>1</v>
      </c>
      <c r="H156" s="7">
        <v>2</v>
      </c>
      <c r="I156" s="7" t="s">
        <v>763</v>
      </c>
      <c r="J156" s="148" t="s">
        <v>310</v>
      </c>
      <c r="K156" s="12">
        <v>727.6</v>
      </c>
      <c r="L156" s="56">
        <f t="shared" si="72"/>
        <v>727.6</v>
      </c>
      <c r="M156" s="14">
        <f t="shared" si="73"/>
        <v>1455.2</v>
      </c>
      <c r="N156" s="6" t="s">
        <v>778</v>
      </c>
      <c r="O156" s="39">
        <v>41596</v>
      </c>
      <c r="P156" s="6">
        <v>73</v>
      </c>
      <c r="Q156" s="39">
        <v>41619</v>
      </c>
      <c r="R156" s="63" t="s">
        <v>472</v>
      </c>
      <c r="S156" s="27"/>
      <c r="T156" s="27">
        <f t="shared" si="69"/>
        <v>0</v>
      </c>
      <c r="U156" s="29"/>
      <c r="V156" s="29"/>
      <c r="W156" s="10"/>
      <c r="X156" s="9"/>
      <c r="Y156" s="9"/>
      <c r="Z156" s="136"/>
      <c r="AA156" s="153">
        <v>0</v>
      </c>
      <c r="AB156" s="9"/>
      <c r="AC156" s="27">
        <f t="shared" si="66"/>
        <v>0</v>
      </c>
    </row>
    <row r="157" spans="1:30" ht="25.5" x14ac:dyDescent="0.25">
      <c r="A157" s="4" t="s">
        <v>94</v>
      </c>
      <c r="B157" s="5" t="s">
        <v>95</v>
      </c>
      <c r="C157" s="6" t="s">
        <v>34</v>
      </c>
      <c r="D157" s="55" t="s">
        <v>653</v>
      </c>
      <c r="E157" s="21">
        <v>357883</v>
      </c>
      <c r="F157" s="21" t="s">
        <v>667</v>
      </c>
      <c r="G157" s="7">
        <v>500</v>
      </c>
      <c r="H157" s="7">
        <v>1000</v>
      </c>
      <c r="I157" s="7" t="s">
        <v>758</v>
      </c>
      <c r="J157" s="132" t="s">
        <v>185</v>
      </c>
      <c r="K157" s="12">
        <v>0.21</v>
      </c>
      <c r="L157" s="56">
        <f t="shared" si="72"/>
        <v>105</v>
      </c>
      <c r="M157" s="14">
        <f t="shared" si="73"/>
        <v>210</v>
      </c>
      <c r="N157" s="6" t="s">
        <v>778</v>
      </c>
      <c r="O157" s="39">
        <v>41596</v>
      </c>
      <c r="P157" s="6">
        <v>74</v>
      </c>
      <c r="Q157" s="39">
        <v>41619</v>
      </c>
      <c r="R157" s="9" t="s">
        <v>1045</v>
      </c>
      <c r="S157" s="27">
        <v>0.1</v>
      </c>
      <c r="T157" s="27">
        <f t="shared" si="69"/>
        <v>100</v>
      </c>
      <c r="U157" s="29" t="s">
        <v>1107</v>
      </c>
      <c r="V157" s="29">
        <v>1000</v>
      </c>
      <c r="W157" s="28">
        <f>V157*S157</f>
        <v>100</v>
      </c>
      <c r="X157" s="6" t="s">
        <v>271</v>
      </c>
      <c r="Y157" s="39">
        <v>41984</v>
      </c>
      <c r="Z157" s="55">
        <v>17466</v>
      </c>
      <c r="AA157" s="153">
        <f t="shared" si="65"/>
        <v>0</v>
      </c>
      <c r="AB157" s="9"/>
      <c r="AC157" s="27">
        <f t="shared" si="66"/>
        <v>0</v>
      </c>
    </row>
    <row r="158" spans="1:30" ht="25.5" x14ac:dyDescent="0.25">
      <c r="A158" s="4" t="s">
        <v>94</v>
      </c>
      <c r="B158" s="5" t="s">
        <v>95</v>
      </c>
      <c r="C158" s="6" t="s">
        <v>34</v>
      </c>
      <c r="D158" s="55" t="s">
        <v>653</v>
      </c>
      <c r="E158" s="21">
        <v>347723</v>
      </c>
      <c r="F158" s="21" t="s">
        <v>667</v>
      </c>
      <c r="G158" s="7">
        <v>500</v>
      </c>
      <c r="H158" s="7">
        <v>1000</v>
      </c>
      <c r="I158" s="7" t="s">
        <v>758</v>
      </c>
      <c r="J158" s="132" t="s">
        <v>390</v>
      </c>
      <c r="K158" s="12">
        <v>0.28000000000000003</v>
      </c>
      <c r="L158" s="56">
        <f t="shared" si="72"/>
        <v>140</v>
      </c>
      <c r="M158" s="14">
        <f t="shared" si="73"/>
        <v>280</v>
      </c>
      <c r="N158" s="6" t="s">
        <v>778</v>
      </c>
      <c r="O158" s="39">
        <v>41596</v>
      </c>
      <c r="P158" s="6">
        <v>75</v>
      </c>
      <c r="Q158" s="39">
        <v>41619</v>
      </c>
      <c r="R158" s="9" t="s">
        <v>1045</v>
      </c>
      <c r="S158" s="27">
        <v>0.12</v>
      </c>
      <c r="T158" s="27">
        <f t="shared" si="69"/>
        <v>120</v>
      </c>
      <c r="U158" s="29" t="s">
        <v>1107</v>
      </c>
      <c r="V158" s="29">
        <v>1000</v>
      </c>
      <c r="W158" s="28">
        <f>V158*S158</f>
        <v>120</v>
      </c>
      <c r="X158" s="6" t="s">
        <v>271</v>
      </c>
      <c r="Y158" s="39">
        <v>41829</v>
      </c>
      <c r="Z158" s="55">
        <v>15274</v>
      </c>
      <c r="AA158" s="153">
        <f t="shared" si="65"/>
        <v>0</v>
      </c>
      <c r="AB158" s="9"/>
      <c r="AC158" s="27">
        <f t="shared" si="66"/>
        <v>0</v>
      </c>
    </row>
    <row r="159" spans="1:30" ht="25.5" x14ac:dyDescent="0.25">
      <c r="A159" s="4" t="s">
        <v>94</v>
      </c>
      <c r="B159" s="5" t="s">
        <v>95</v>
      </c>
      <c r="C159" s="6" t="s">
        <v>34</v>
      </c>
      <c r="D159" s="55" t="s">
        <v>653</v>
      </c>
      <c r="E159" s="7">
        <v>381057</v>
      </c>
      <c r="F159" s="21" t="s">
        <v>667</v>
      </c>
      <c r="G159" s="7">
        <v>500</v>
      </c>
      <c r="H159" s="7">
        <v>1000</v>
      </c>
      <c r="I159" s="7" t="s">
        <v>758</v>
      </c>
      <c r="J159" s="132" t="s">
        <v>391</v>
      </c>
      <c r="K159" s="12">
        <v>0.4</v>
      </c>
      <c r="L159" s="56">
        <f t="shared" si="72"/>
        <v>200</v>
      </c>
      <c r="M159" s="14">
        <f t="shared" si="73"/>
        <v>400</v>
      </c>
      <c r="N159" s="6" t="s">
        <v>778</v>
      </c>
      <c r="O159" s="39">
        <v>41596</v>
      </c>
      <c r="P159" s="6">
        <v>76</v>
      </c>
      <c r="Q159" s="39">
        <v>41619</v>
      </c>
      <c r="R159" s="9" t="s">
        <v>1045</v>
      </c>
      <c r="S159" s="27">
        <v>0.18</v>
      </c>
      <c r="T159" s="27">
        <f t="shared" si="69"/>
        <v>180</v>
      </c>
      <c r="U159" s="29" t="s">
        <v>1107</v>
      </c>
      <c r="V159" s="29">
        <v>1000</v>
      </c>
      <c r="W159" s="28">
        <f>V159*S159</f>
        <v>180</v>
      </c>
      <c r="X159" s="6" t="s">
        <v>271</v>
      </c>
      <c r="Y159" s="39">
        <v>41978</v>
      </c>
      <c r="Z159" s="55">
        <v>17281</v>
      </c>
      <c r="AA159" s="153">
        <f t="shared" si="65"/>
        <v>0</v>
      </c>
      <c r="AB159" s="9"/>
      <c r="AC159" s="27">
        <f t="shared" si="66"/>
        <v>0</v>
      </c>
    </row>
    <row r="160" spans="1:30" ht="25.5" x14ac:dyDescent="0.25">
      <c r="A160" s="4" t="s">
        <v>94</v>
      </c>
      <c r="B160" s="5" t="s">
        <v>95</v>
      </c>
      <c r="C160" s="6" t="s">
        <v>34</v>
      </c>
      <c r="D160" s="55" t="s">
        <v>653</v>
      </c>
      <c r="E160" s="21">
        <v>347727</v>
      </c>
      <c r="F160" s="21" t="s">
        <v>667</v>
      </c>
      <c r="G160" s="7">
        <v>500</v>
      </c>
      <c r="H160" s="7">
        <v>1000</v>
      </c>
      <c r="I160" s="7" t="s">
        <v>758</v>
      </c>
      <c r="J160" s="132" t="s">
        <v>392</v>
      </c>
      <c r="K160" s="12">
        <v>0.14000000000000001</v>
      </c>
      <c r="L160" s="56">
        <f t="shared" si="72"/>
        <v>70</v>
      </c>
      <c r="M160" s="14">
        <f t="shared" si="73"/>
        <v>140</v>
      </c>
      <c r="N160" s="6" t="s">
        <v>778</v>
      </c>
      <c r="O160" s="39">
        <v>41596</v>
      </c>
      <c r="P160" s="6">
        <v>77</v>
      </c>
      <c r="Q160" s="39">
        <v>41619</v>
      </c>
      <c r="R160" s="9" t="s">
        <v>1045</v>
      </c>
      <c r="S160" s="27">
        <v>0.09</v>
      </c>
      <c r="T160" s="27">
        <f t="shared" si="69"/>
        <v>90</v>
      </c>
      <c r="U160" s="29" t="s">
        <v>1107</v>
      </c>
      <c r="V160" s="29">
        <v>1000</v>
      </c>
      <c r="W160" s="28">
        <f>V160*S160</f>
        <v>90</v>
      </c>
      <c r="X160" s="6" t="s">
        <v>271</v>
      </c>
      <c r="Y160" s="39">
        <v>41829</v>
      </c>
      <c r="Z160" s="55">
        <v>15274</v>
      </c>
      <c r="AA160" s="153">
        <f t="shared" si="65"/>
        <v>0</v>
      </c>
      <c r="AB160" s="9"/>
      <c r="AC160" s="27">
        <f t="shared" si="66"/>
        <v>0</v>
      </c>
    </row>
    <row r="161" spans="1:29" ht="25.5" x14ac:dyDescent="0.25">
      <c r="A161" s="4" t="s">
        <v>94</v>
      </c>
      <c r="B161" s="5" t="s">
        <v>95</v>
      </c>
      <c r="C161" s="6" t="s">
        <v>34</v>
      </c>
      <c r="D161" s="55" t="s">
        <v>653</v>
      </c>
      <c r="E161" s="21">
        <v>150803</v>
      </c>
      <c r="F161" s="21" t="s">
        <v>667</v>
      </c>
      <c r="G161" s="7">
        <v>1</v>
      </c>
      <c r="H161" s="7">
        <v>2</v>
      </c>
      <c r="I161" s="7" t="s">
        <v>761</v>
      </c>
      <c r="J161" s="144" t="s">
        <v>311</v>
      </c>
      <c r="K161" s="12">
        <v>633.91</v>
      </c>
      <c r="L161" s="56">
        <f t="shared" si="72"/>
        <v>633.91</v>
      </c>
      <c r="M161" s="14">
        <f t="shared" si="73"/>
        <v>1267.82</v>
      </c>
      <c r="N161" s="6" t="s">
        <v>778</v>
      </c>
      <c r="O161" s="39">
        <v>41596</v>
      </c>
      <c r="P161" s="6">
        <v>78</v>
      </c>
      <c r="Q161" s="39">
        <v>41619</v>
      </c>
      <c r="R161" s="63" t="s">
        <v>472</v>
      </c>
      <c r="S161" s="27"/>
      <c r="T161" s="27">
        <f t="shared" si="69"/>
        <v>0</v>
      </c>
      <c r="U161" s="29"/>
      <c r="V161" s="29"/>
      <c r="W161" s="10"/>
      <c r="X161" s="9"/>
      <c r="Y161" s="9"/>
      <c r="Z161" s="136"/>
      <c r="AA161" s="153">
        <v>0</v>
      </c>
      <c r="AB161" s="9"/>
      <c r="AC161" s="27">
        <f t="shared" si="66"/>
        <v>0</v>
      </c>
    </row>
    <row r="162" spans="1:29" ht="25.5" x14ac:dyDescent="0.25">
      <c r="A162" s="4" t="s">
        <v>94</v>
      </c>
      <c r="B162" s="5" t="s">
        <v>95</v>
      </c>
      <c r="C162" s="6" t="s">
        <v>34</v>
      </c>
      <c r="D162" s="55" t="s">
        <v>653</v>
      </c>
      <c r="E162" s="21">
        <v>357777</v>
      </c>
      <c r="F162" s="21" t="s">
        <v>667</v>
      </c>
      <c r="G162" s="7">
        <v>500</v>
      </c>
      <c r="H162" s="7">
        <v>1000</v>
      </c>
      <c r="I162" s="7" t="s">
        <v>758</v>
      </c>
      <c r="J162" s="132" t="s">
        <v>186</v>
      </c>
      <c r="K162" s="12">
        <v>2.79</v>
      </c>
      <c r="L162" s="56">
        <f t="shared" si="72"/>
        <v>1395</v>
      </c>
      <c r="M162" s="14">
        <f t="shared" si="73"/>
        <v>2790</v>
      </c>
      <c r="N162" s="6" t="s">
        <v>778</v>
      </c>
      <c r="O162" s="39">
        <v>41596</v>
      </c>
      <c r="P162" s="6">
        <v>79</v>
      </c>
      <c r="Q162" s="39">
        <v>41619</v>
      </c>
      <c r="R162" s="9" t="s">
        <v>1047</v>
      </c>
      <c r="S162" s="27">
        <v>0.4</v>
      </c>
      <c r="T162" s="27">
        <f t="shared" si="69"/>
        <v>400</v>
      </c>
      <c r="U162" s="29" t="s">
        <v>1106</v>
      </c>
      <c r="V162" s="29">
        <v>1000</v>
      </c>
      <c r="W162" s="28">
        <f>V162*S162</f>
        <v>400</v>
      </c>
      <c r="X162" s="9" t="s">
        <v>271</v>
      </c>
      <c r="Y162" s="41">
        <v>41800</v>
      </c>
      <c r="Z162" s="136">
        <v>3205</v>
      </c>
      <c r="AA162" s="153">
        <f t="shared" si="65"/>
        <v>0</v>
      </c>
      <c r="AB162" s="9"/>
      <c r="AC162" s="27">
        <f t="shared" si="66"/>
        <v>0</v>
      </c>
    </row>
    <row r="163" spans="1:29" ht="25.5" x14ac:dyDescent="0.25">
      <c r="A163" s="4" t="s">
        <v>94</v>
      </c>
      <c r="B163" s="5" t="s">
        <v>95</v>
      </c>
      <c r="C163" s="6" t="s">
        <v>34</v>
      </c>
      <c r="D163" s="55" t="s">
        <v>653</v>
      </c>
      <c r="E163" s="21">
        <v>391953</v>
      </c>
      <c r="F163" s="21" t="s">
        <v>667</v>
      </c>
      <c r="G163" s="7">
        <v>500</v>
      </c>
      <c r="H163" s="7">
        <v>1000</v>
      </c>
      <c r="I163" s="7" t="s">
        <v>758</v>
      </c>
      <c r="J163" s="132" t="s">
        <v>393</v>
      </c>
      <c r="K163" s="12">
        <v>1.33</v>
      </c>
      <c r="L163" s="56">
        <f t="shared" si="72"/>
        <v>665</v>
      </c>
      <c r="M163" s="14">
        <f t="shared" si="73"/>
        <v>1330</v>
      </c>
      <c r="N163" s="6" t="s">
        <v>778</v>
      </c>
      <c r="O163" s="39">
        <v>41596</v>
      </c>
      <c r="P163" s="6">
        <v>80</v>
      </c>
      <c r="Q163" s="39">
        <v>41619</v>
      </c>
      <c r="R163" s="9" t="s">
        <v>1044</v>
      </c>
      <c r="S163" s="27">
        <v>0.4</v>
      </c>
      <c r="T163" s="27">
        <f t="shared" si="69"/>
        <v>400</v>
      </c>
      <c r="U163" s="29" t="s">
        <v>1104</v>
      </c>
      <c r="V163" s="29">
        <v>500</v>
      </c>
      <c r="W163" s="28">
        <f>V163*S163</f>
        <v>200</v>
      </c>
      <c r="X163" s="6" t="s">
        <v>271</v>
      </c>
      <c r="Y163" s="39">
        <v>41844</v>
      </c>
      <c r="Z163" s="6">
        <v>25069</v>
      </c>
      <c r="AA163" s="153">
        <f t="shared" si="65"/>
        <v>500</v>
      </c>
      <c r="AB163" s="9"/>
      <c r="AC163" s="27">
        <f t="shared" si="66"/>
        <v>0</v>
      </c>
    </row>
    <row r="164" spans="1:29" ht="38.25" x14ac:dyDescent="0.25">
      <c r="A164" s="4" t="s">
        <v>94</v>
      </c>
      <c r="B164" s="5" t="s">
        <v>95</v>
      </c>
      <c r="C164" s="6" t="s">
        <v>34</v>
      </c>
      <c r="D164" s="55" t="s">
        <v>653</v>
      </c>
      <c r="E164" s="21">
        <v>376046</v>
      </c>
      <c r="F164" s="21" t="s">
        <v>667</v>
      </c>
      <c r="G164" s="7">
        <v>1</v>
      </c>
      <c r="H164" s="7">
        <v>2</v>
      </c>
      <c r="I164" s="7" t="s">
        <v>761</v>
      </c>
      <c r="J164" s="132" t="s">
        <v>187</v>
      </c>
      <c r="K164" s="12">
        <v>273.82</v>
      </c>
      <c r="L164" s="56">
        <f t="shared" si="72"/>
        <v>273.82</v>
      </c>
      <c r="M164" s="14">
        <f t="shared" si="73"/>
        <v>547.64</v>
      </c>
      <c r="N164" s="6" t="s">
        <v>778</v>
      </c>
      <c r="O164" s="39">
        <v>41596</v>
      </c>
      <c r="P164" s="6">
        <v>81</v>
      </c>
      <c r="Q164" s="39">
        <v>41619</v>
      </c>
      <c r="R164" s="63" t="s">
        <v>471</v>
      </c>
      <c r="S164" s="27"/>
      <c r="T164" s="27">
        <f t="shared" si="69"/>
        <v>0</v>
      </c>
      <c r="U164" s="29"/>
      <c r="V164" s="29"/>
      <c r="W164" s="10"/>
      <c r="X164" s="9"/>
      <c r="Y164" s="9"/>
      <c r="Z164" s="136"/>
      <c r="AA164" s="153">
        <v>0</v>
      </c>
      <c r="AB164" s="9"/>
      <c r="AC164" s="27">
        <f t="shared" si="66"/>
        <v>0</v>
      </c>
    </row>
    <row r="165" spans="1:29" ht="25.5" x14ac:dyDescent="0.25">
      <c r="A165" s="4" t="s">
        <v>94</v>
      </c>
      <c r="B165" s="5" t="s">
        <v>95</v>
      </c>
      <c r="C165" s="6" t="s">
        <v>34</v>
      </c>
      <c r="D165" s="55" t="s">
        <v>653</v>
      </c>
      <c r="E165" s="21">
        <v>330241</v>
      </c>
      <c r="F165" s="21" t="s">
        <v>667</v>
      </c>
      <c r="G165" s="7">
        <v>1</v>
      </c>
      <c r="H165" s="7">
        <v>2</v>
      </c>
      <c r="I165" s="7" t="s">
        <v>761</v>
      </c>
      <c r="J165" s="132" t="s">
        <v>188</v>
      </c>
      <c r="K165" s="12">
        <v>338.03</v>
      </c>
      <c r="L165" s="56">
        <f t="shared" si="72"/>
        <v>338.03</v>
      </c>
      <c r="M165" s="14">
        <f t="shared" si="73"/>
        <v>676.06</v>
      </c>
      <c r="N165" s="6" t="s">
        <v>778</v>
      </c>
      <c r="O165" s="39">
        <v>41596</v>
      </c>
      <c r="P165" s="6">
        <v>82</v>
      </c>
      <c r="Q165" s="39">
        <v>41619</v>
      </c>
      <c r="R165" s="63" t="s">
        <v>471</v>
      </c>
      <c r="S165" s="27"/>
      <c r="T165" s="27">
        <f t="shared" si="69"/>
        <v>0</v>
      </c>
      <c r="U165" s="29"/>
      <c r="V165" s="29"/>
      <c r="W165" s="10"/>
      <c r="X165" s="9"/>
      <c r="Y165" s="9"/>
      <c r="Z165" s="136"/>
      <c r="AA165" s="153">
        <v>0</v>
      </c>
      <c r="AB165" s="9"/>
      <c r="AC165" s="27">
        <f t="shared" si="66"/>
        <v>0</v>
      </c>
    </row>
    <row r="166" spans="1:29" ht="25.5" x14ac:dyDescent="0.25">
      <c r="A166" s="4" t="s">
        <v>94</v>
      </c>
      <c r="B166" s="5" t="s">
        <v>95</v>
      </c>
      <c r="C166" s="6" t="s">
        <v>34</v>
      </c>
      <c r="D166" s="55" t="s">
        <v>653</v>
      </c>
      <c r="E166" s="21">
        <v>382201</v>
      </c>
      <c r="F166" s="21" t="s">
        <v>667</v>
      </c>
      <c r="G166" s="7">
        <v>500</v>
      </c>
      <c r="H166" s="7">
        <v>1000</v>
      </c>
      <c r="I166" s="7" t="s">
        <v>758</v>
      </c>
      <c r="J166" s="132" t="s">
        <v>189</v>
      </c>
      <c r="K166" s="12">
        <v>0.62</v>
      </c>
      <c r="L166" s="56">
        <f t="shared" si="72"/>
        <v>310</v>
      </c>
      <c r="M166" s="14">
        <f t="shared" si="73"/>
        <v>620</v>
      </c>
      <c r="N166" s="6" t="s">
        <v>778</v>
      </c>
      <c r="O166" s="39">
        <v>41596</v>
      </c>
      <c r="P166" s="6">
        <v>83</v>
      </c>
      <c r="Q166" s="39">
        <v>41619</v>
      </c>
      <c r="R166" s="9" t="s">
        <v>1044</v>
      </c>
      <c r="S166" s="27">
        <v>0.42</v>
      </c>
      <c r="T166" s="27">
        <f t="shared" si="69"/>
        <v>420</v>
      </c>
      <c r="U166" s="29" t="s">
        <v>1104</v>
      </c>
      <c r="V166" s="29">
        <v>500</v>
      </c>
      <c r="W166" s="28">
        <f t="shared" ref="W166:W172" si="74">V166*S166</f>
        <v>210</v>
      </c>
      <c r="X166" s="6" t="s">
        <v>271</v>
      </c>
      <c r="Y166" s="39">
        <v>41844</v>
      </c>
      <c r="Z166" s="6">
        <v>25069</v>
      </c>
      <c r="AA166" s="153">
        <f t="shared" si="65"/>
        <v>500</v>
      </c>
      <c r="AB166" s="9"/>
      <c r="AC166" s="27">
        <f t="shared" si="66"/>
        <v>0</v>
      </c>
    </row>
    <row r="167" spans="1:29" ht="25.5" x14ac:dyDescent="0.25">
      <c r="A167" s="4" t="s">
        <v>94</v>
      </c>
      <c r="B167" s="5" t="s">
        <v>95</v>
      </c>
      <c r="C167" s="6" t="s">
        <v>34</v>
      </c>
      <c r="D167" s="55" t="s">
        <v>653</v>
      </c>
      <c r="E167" s="21">
        <v>328135</v>
      </c>
      <c r="F167" s="21" t="s">
        <v>667</v>
      </c>
      <c r="G167" s="7">
        <v>1</v>
      </c>
      <c r="H167" s="7">
        <v>2</v>
      </c>
      <c r="I167" s="7" t="s">
        <v>759</v>
      </c>
      <c r="J167" s="132" t="s">
        <v>190</v>
      </c>
      <c r="K167" s="12">
        <v>531.29999999999995</v>
      </c>
      <c r="L167" s="56">
        <f t="shared" si="72"/>
        <v>531.29999999999995</v>
      </c>
      <c r="M167" s="14">
        <f t="shared" si="73"/>
        <v>1062.5999999999999</v>
      </c>
      <c r="N167" s="6" t="s">
        <v>778</v>
      </c>
      <c r="O167" s="39">
        <v>41596</v>
      </c>
      <c r="P167" s="6">
        <v>84</v>
      </c>
      <c r="Q167" s="39">
        <v>41619</v>
      </c>
      <c r="R167" s="9" t="s">
        <v>1047</v>
      </c>
      <c r="S167" s="27">
        <v>193.5</v>
      </c>
      <c r="T167" s="27">
        <f t="shared" si="69"/>
        <v>387</v>
      </c>
      <c r="U167" s="29" t="s">
        <v>1106</v>
      </c>
      <c r="V167" s="29">
        <v>1</v>
      </c>
      <c r="W167" s="28">
        <f t="shared" si="74"/>
        <v>193.5</v>
      </c>
      <c r="X167" s="9" t="s">
        <v>271</v>
      </c>
      <c r="Y167" s="41">
        <v>41800</v>
      </c>
      <c r="Z167" s="136">
        <v>3205</v>
      </c>
      <c r="AA167" s="153">
        <f t="shared" si="65"/>
        <v>1</v>
      </c>
      <c r="AB167" s="9"/>
      <c r="AC167" s="27">
        <f t="shared" si="66"/>
        <v>0</v>
      </c>
    </row>
    <row r="168" spans="1:29" ht="25.5" x14ac:dyDescent="0.25">
      <c r="A168" s="4" t="s">
        <v>94</v>
      </c>
      <c r="B168" s="5" t="s">
        <v>95</v>
      </c>
      <c r="C168" s="6" t="s">
        <v>34</v>
      </c>
      <c r="D168" s="55" t="s">
        <v>653</v>
      </c>
      <c r="E168" s="21">
        <v>347345</v>
      </c>
      <c r="F168" s="21" t="s">
        <v>667</v>
      </c>
      <c r="G168" s="7">
        <v>500</v>
      </c>
      <c r="H168" s="7">
        <v>1000</v>
      </c>
      <c r="I168" s="7" t="s">
        <v>758</v>
      </c>
      <c r="J168" s="132" t="s">
        <v>191</v>
      </c>
      <c r="K168" s="12">
        <v>0.5</v>
      </c>
      <c r="L168" s="56">
        <f t="shared" si="72"/>
        <v>250</v>
      </c>
      <c r="M168" s="14">
        <f t="shared" si="73"/>
        <v>500</v>
      </c>
      <c r="N168" s="6" t="s">
        <v>778</v>
      </c>
      <c r="O168" s="39">
        <v>41596</v>
      </c>
      <c r="P168" s="6">
        <v>85</v>
      </c>
      <c r="Q168" s="39">
        <v>41619</v>
      </c>
      <c r="R168" s="9" t="s">
        <v>1045</v>
      </c>
      <c r="S168" s="27">
        <v>0.17</v>
      </c>
      <c r="T168" s="27">
        <f t="shared" si="69"/>
        <v>170</v>
      </c>
      <c r="U168" s="29" t="s">
        <v>1107</v>
      </c>
      <c r="V168" s="29">
        <v>500</v>
      </c>
      <c r="W168" s="28">
        <f t="shared" si="74"/>
        <v>85</v>
      </c>
      <c r="X168" s="6" t="s">
        <v>271</v>
      </c>
      <c r="Y168" s="39">
        <v>41829</v>
      </c>
      <c r="Z168" s="55">
        <v>15274</v>
      </c>
      <c r="AA168" s="153">
        <f t="shared" si="65"/>
        <v>500</v>
      </c>
      <c r="AB168" s="9"/>
      <c r="AC168" s="27">
        <f t="shared" si="66"/>
        <v>0</v>
      </c>
    </row>
    <row r="169" spans="1:29" ht="25.5" x14ac:dyDescent="0.25">
      <c r="A169" s="4" t="s">
        <v>94</v>
      </c>
      <c r="B169" s="5" t="s">
        <v>95</v>
      </c>
      <c r="C169" s="6" t="s">
        <v>34</v>
      </c>
      <c r="D169" s="55" t="s">
        <v>653</v>
      </c>
      <c r="E169" s="21">
        <v>412799</v>
      </c>
      <c r="F169" s="21" t="s">
        <v>667</v>
      </c>
      <c r="G169" s="7">
        <v>50</v>
      </c>
      <c r="H169" s="7">
        <v>100</v>
      </c>
      <c r="I169" s="7" t="s">
        <v>764</v>
      </c>
      <c r="J169" s="132" t="s">
        <v>192</v>
      </c>
      <c r="K169" s="12">
        <v>3.48</v>
      </c>
      <c r="L169" s="56">
        <f t="shared" si="72"/>
        <v>174</v>
      </c>
      <c r="M169" s="14">
        <f t="shared" si="73"/>
        <v>348</v>
      </c>
      <c r="N169" s="6" t="s">
        <v>778</v>
      </c>
      <c r="O169" s="39">
        <v>41596</v>
      </c>
      <c r="P169" s="6">
        <v>86</v>
      </c>
      <c r="Q169" s="39">
        <v>41619</v>
      </c>
      <c r="R169" s="9" t="s">
        <v>1046</v>
      </c>
      <c r="S169" s="27">
        <v>3.48</v>
      </c>
      <c r="T169" s="27">
        <f t="shared" si="69"/>
        <v>348</v>
      </c>
      <c r="U169" s="29" t="s">
        <v>1105</v>
      </c>
      <c r="V169" s="29">
        <v>100</v>
      </c>
      <c r="W169" s="28">
        <f t="shared" si="74"/>
        <v>348</v>
      </c>
      <c r="X169" s="6" t="s">
        <v>271</v>
      </c>
      <c r="Y169" s="39">
        <v>41890</v>
      </c>
      <c r="Z169" s="55">
        <v>1966</v>
      </c>
      <c r="AA169" s="153">
        <f t="shared" si="65"/>
        <v>0</v>
      </c>
      <c r="AB169" s="9"/>
      <c r="AC169" s="27">
        <f t="shared" si="66"/>
        <v>0</v>
      </c>
    </row>
    <row r="170" spans="1:29" ht="38.25" x14ac:dyDescent="0.25">
      <c r="A170" s="4" t="s">
        <v>94</v>
      </c>
      <c r="B170" s="5" t="s">
        <v>95</v>
      </c>
      <c r="C170" s="6" t="s">
        <v>34</v>
      </c>
      <c r="D170" s="55" t="s">
        <v>653</v>
      </c>
      <c r="E170" s="21">
        <v>412320</v>
      </c>
      <c r="F170" s="21" t="s">
        <v>667</v>
      </c>
      <c r="G170" s="7">
        <v>1</v>
      </c>
      <c r="H170" s="7">
        <v>2</v>
      </c>
      <c r="I170" s="7" t="s">
        <v>759</v>
      </c>
      <c r="J170" s="132" t="s">
        <v>193</v>
      </c>
      <c r="K170" s="12">
        <v>2020.43</v>
      </c>
      <c r="L170" s="56">
        <f t="shared" si="72"/>
        <v>2020.43</v>
      </c>
      <c r="M170" s="14">
        <f t="shared" si="73"/>
        <v>4040.86</v>
      </c>
      <c r="N170" s="6" t="s">
        <v>778</v>
      </c>
      <c r="O170" s="39">
        <v>41596</v>
      </c>
      <c r="P170" s="6">
        <v>87</v>
      </c>
      <c r="Q170" s="39">
        <v>41619</v>
      </c>
      <c r="R170" s="9" t="s">
        <v>1047</v>
      </c>
      <c r="S170" s="27">
        <v>350</v>
      </c>
      <c r="T170" s="27">
        <f t="shared" si="69"/>
        <v>700</v>
      </c>
      <c r="U170" s="29" t="s">
        <v>1106</v>
      </c>
      <c r="V170" s="29">
        <v>1</v>
      </c>
      <c r="W170" s="28">
        <f t="shared" si="74"/>
        <v>350</v>
      </c>
      <c r="X170" s="9" t="s">
        <v>271</v>
      </c>
      <c r="Y170" s="41">
        <v>41800</v>
      </c>
      <c r="Z170" s="136">
        <v>3205</v>
      </c>
      <c r="AA170" s="153">
        <f t="shared" si="65"/>
        <v>1</v>
      </c>
      <c r="AB170" s="9"/>
      <c r="AC170" s="27">
        <f t="shared" si="66"/>
        <v>0</v>
      </c>
    </row>
    <row r="171" spans="1:29" ht="38.25" x14ac:dyDescent="0.25">
      <c r="A171" s="4" t="s">
        <v>94</v>
      </c>
      <c r="B171" s="5" t="s">
        <v>95</v>
      </c>
      <c r="C171" s="6" t="s">
        <v>34</v>
      </c>
      <c r="D171" s="55" t="s">
        <v>653</v>
      </c>
      <c r="E171" s="21">
        <v>375822</v>
      </c>
      <c r="F171" s="21" t="s">
        <v>667</v>
      </c>
      <c r="G171" s="7">
        <v>1</v>
      </c>
      <c r="H171" s="7">
        <v>2</v>
      </c>
      <c r="I171" s="7" t="s">
        <v>758</v>
      </c>
      <c r="J171" s="132" t="s">
        <v>194</v>
      </c>
      <c r="K171" s="12">
        <v>266.17</v>
      </c>
      <c r="L171" s="56">
        <f t="shared" si="72"/>
        <v>266.17</v>
      </c>
      <c r="M171" s="14">
        <f t="shared" si="73"/>
        <v>532.34</v>
      </c>
      <c r="N171" s="6" t="s">
        <v>778</v>
      </c>
      <c r="O171" s="39">
        <v>41596</v>
      </c>
      <c r="P171" s="6">
        <v>88</v>
      </c>
      <c r="Q171" s="39">
        <v>41619</v>
      </c>
      <c r="R171" s="9" t="s">
        <v>1047</v>
      </c>
      <c r="S171" s="27">
        <v>150</v>
      </c>
      <c r="T171" s="27">
        <f t="shared" si="69"/>
        <v>300</v>
      </c>
      <c r="U171" s="29" t="s">
        <v>1106</v>
      </c>
      <c r="V171" s="29">
        <v>1</v>
      </c>
      <c r="W171" s="28">
        <f t="shared" si="74"/>
        <v>150</v>
      </c>
      <c r="X171" s="9" t="s">
        <v>271</v>
      </c>
      <c r="Y171" s="41">
        <v>41800</v>
      </c>
      <c r="Z171" s="136">
        <v>3205</v>
      </c>
      <c r="AA171" s="153">
        <f t="shared" si="65"/>
        <v>1</v>
      </c>
      <c r="AB171" s="9"/>
      <c r="AC171" s="27">
        <f t="shared" si="66"/>
        <v>0</v>
      </c>
    </row>
    <row r="172" spans="1:29" ht="25.5" x14ac:dyDescent="0.25">
      <c r="A172" s="4" t="s">
        <v>94</v>
      </c>
      <c r="B172" s="5" t="s">
        <v>95</v>
      </c>
      <c r="C172" s="6" t="s">
        <v>34</v>
      </c>
      <c r="D172" s="55" t="s">
        <v>653</v>
      </c>
      <c r="E172" s="21">
        <v>353076</v>
      </c>
      <c r="F172" s="21" t="s">
        <v>667</v>
      </c>
      <c r="G172" s="7">
        <v>1</v>
      </c>
      <c r="H172" s="7">
        <v>2</v>
      </c>
      <c r="I172" s="7" t="s">
        <v>757</v>
      </c>
      <c r="J172" s="132" t="s">
        <v>195</v>
      </c>
      <c r="K172" s="12">
        <v>386.57</v>
      </c>
      <c r="L172" s="56">
        <f t="shared" si="72"/>
        <v>386.57</v>
      </c>
      <c r="M172" s="14">
        <f t="shared" si="73"/>
        <v>773.14</v>
      </c>
      <c r="N172" s="6" t="s">
        <v>778</v>
      </c>
      <c r="O172" s="39">
        <v>41596</v>
      </c>
      <c r="P172" s="6">
        <v>89</v>
      </c>
      <c r="Q172" s="39">
        <v>41619</v>
      </c>
      <c r="R172" s="9" t="s">
        <v>1045</v>
      </c>
      <c r="S172" s="27">
        <v>141.18</v>
      </c>
      <c r="T172" s="27">
        <f t="shared" si="69"/>
        <v>282.36</v>
      </c>
      <c r="U172" s="29" t="s">
        <v>1107</v>
      </c>
      <c r="V172" s="29">
        <v>1</v>
      </c>
      <c r="W172" s="28">
        <f t="shared" si="74"/>
        <v>141.18</v>
      </c>
      <c r="X172" s="6" t="s">
        <v>271</v>
      </c>
      <c r="Y172" s="39">
        <v>41829</v>
      </c>
      <c r="Z172" s="55">
        <v>15274</v>
      </c>
      <c r="AA172" s="153">
        <f t="shared" si="65"/>
        <v>1</v>
      </c>
      <c r="AB172" s="9"/>
      <c r="AC172" s="27">
        <f t="shared" si="66"/>
        <v>0</v>
      </c>
    </row>
    <row r="173" spans="1:29" ht="38.25" x14ac:dyDescent="0.25">
      <c r="A173" s="4" t="s">
        <v>94</v>
      </c>
      <c r="B173" s="5" t="s">
        <v>95</v>
      </c>
      <c r="C173" s="6" t="s">
        <v>34</v>
      </c>
      <c r="D173" s="55" t="s">
        <v>653</v>
      </c>
      <c r="E173" s="21">
        <v>150803</v>
      </c>
      <c r="F173" s="21" t="s">
        <v>667</v>
      </c>
      <c r="G173" s="7">
        <v>1</v>
      </c>
      <c r="H173" s="7">
        <v>2</v>
      </c>
      <c r="I173" s="7" t="s">
        <v>755</v>
      </c>
      <c r="J173" s="132" t="s">
        <v>196</v>
      </c>
      <c r="K173" s="12">
        <v>507.4</v>
      </c>
      <c r="L173" s="56">
        <f t="shared" si="72"/>
        <v>507.4</v>
      </c>
      <c r="M173" s="14">
        <f t="shared" si="73"/>
        <v>1014.8</v>
      </c>
      <c r="N173" s="6" t="s">
        <v>778</v>
      </c>
      <c r="O173" s="39">
        <v>41596</v>
      </c>
      <c r="P173" s="6">
        <v>90</v>
      </c>
      <c r="Q173" s="39">
        <v>41619</v>
      </c>
      <c r="R173" s="63" t="s">
        <v>1048</v>
      </c>
      <c r="S173" s="27"/>
      <c r="T173" s="27">
        <f t="shared" si="69"/>
        <v>0</v>
      </c>
      <c r="U173" s="29"/>
      <c r="V173" s="29"/>
      <c r="W173" s="10"/>
      <c r="X173" s="9"/>
      <c r="Y173" s="9"/>
      <c r="Z173" s="136"/>
      <c r="AA173" s="153">
        <v>0</v>
      </c>
      <c r="AB173" s="9"/>
      <c r="AC173" s="27">
        <f t="shared" si="66"/>
        <v>0</v>
      </c>
    </row>
    <row r="174" spans="1:29" ht="25.5" x14ac:dyDescent="0.25">
      <c r="A174" s="4" t="s">
        <v>94</v>
      </c>
      <c r="B174" s="5" t="s">
        <v>95</v>
      </c>
      <c r="C174" s="6" t="s">
        <v>34</v>
      </c>
      <c r="D174" s="55" t="s">
        <v>653</v>
      </c>
      <c r="E174" s="21">
        <v>397002</v>
      </c>
      <c r="F174" s="21" t="s">
        <v>667</v>
      </c>
      <c r="G174" s="7">
        <v>1</v>
      </c>
      <c r="H174" s="7">
        <v>200</v>
      </c>
      <c r="I174" s="7" t="s">
        <v>96</v>
      </c>
      <c r="J174" s="132" t="s">
        <v>197</v>
      </c>
      <c r="K174" s="12">
        <v>3.67</v>
      </c>
      <c r="L174" s="56">
        <f t="shared" si="72"/>
        <v>3.67</v>
      </c>
      <c r="M174" s="14">
        <f t="shared" si="73"/>
        <v>734</v>
      </c>
      <c r="N174" s="6" t="s">
        <v>778</v>
      </c>
      <c r="O174" s="39">
        <v>41596</v>
      </c>
      <c r="P174" s="6">
        <v>91</v>
      </c>
      <c r="Q174" s="39">
        <v>41619</v>
      </c>
      <c r="R174" s="63" t="s">
        <v>472</v>
      </c>
      <c r="S174" s="27"/>
      <c r="T174" s="27">
        <f t="shared" si="69"/>
        <v>0</v>
      </c>
      <c r="U174" s="29"/>
      <c r="V174" s="29"/>
      <c r="W174" s="10"/>
      <c r="X174" s="9"/>
      <c r="Y174" s="9"/>
      <c r="Z174" s="136"/>
      <c r="AA174" s="153">
        <v>0</v>
      </c>
      <c r="AB174" s="9"/>
      <c r="AC174" s="27">
        <f t="shared" si="66"/>
        <v>0</v>
      </c>
    </row>
    <row r="175" spans="1:29" ht="25.5" x14ac:dyDescent="0.25">
      <c r="A175" s="4" t="s">
        <v>94</v>
      </c>
      <c r="B175" s="5" t="s">
        <v>95</v>
      </c>
      <c r="C175" s="6" t="s">
        <v>34</v>
      </c>
      <c r="D175" s="55" t="s">
        <v>653</v>
      </c>
      <c r="E175" s="21">
        <v>407584</v>
      </c>
      <c r="F175" s="21" t="s">
        <v>667</v>
      </c>
      <c r="G175" s="7">
        <v>1</v>
      </c>
      <c r="H175" s="36">
        <v>1000</v>
      </c>
      <c r="I175" s="7" t="s">
        <v>87</v>
      </c>
      <c r="J175" s="132" t="s">
        <v>198</v>
      </c>
      <c r="K175" s="12">
        <v>2.12</v>
      </c>
      <c r="L175" s="56">
        <f t="shared" si="72"/>
        <v>2.12</v>
      </c>
      <c r="M175" s="14">
        <f t="shared" si="73"/>
        <v>2120</v>
      </c>
      <c r="N175" s="6" t="s">
        <v>778</v>
      </c>
      <c r="O175" s="39">
        <v>41596</v>
      </c>
      <c r="P175" s="6">
        <v>92</v>
      </c>
      <c r="Q175" s="39">
        <v>41619</v>
      </c>
      <c r="R175" s="9" t="s">
        <v>1045</v>
      </c>
      <c r="S175" s="27">
        <v>0.79</v>
      </c>
      <c r="T175" s="27">
        <f t="shared" si="69"/>
        <v>790</v>
      </c>
      <c r="U175" s="29" t="s">
        <v>1107</v>
      </c>
      <c r="V175" s="29">
        <v>500</v>
      </c>
      <c r="W175" s="28">
        <f>V175*S175</f>
        <v>395</v>
      </c>
      <c r="X175" s="6" t="s">
        <v>271</v>
      </c>
      <c r="Y175" s="39">
        <v>41829</v>
      </c>
      <c r="Z175" s="55">
        <v>15274</v>
      </c>
      <c r="AA175" s="153">
        <f t="shared" si="65"/>
        <v>500</v>
      </c>
      <c r="AB175" s="9"/>
      <c r="AC175" s="27">
        <f t="shared" si="66"/>
        <v>0</v>
      </c>
    </row>
    <row r="176" spans="1:29" x14ac:dyDescent="0.25">
      <c r="A176" s="4" t="s">
        <v>94</v>
      </c>
      <c r="B176" s="5" t="s">
        <v>95</v>
      </c>
      <c r="C176" s="6" t="s">
        <v>34</v>
      </c>
      <c r="D176" s="55" t="s">
        <v>653</v>
      </c>
      <c r="E176" s="24">
        <v>359224</v>
      </c>
      <c r="F176" s="21" t="s">
        <v>667</v>
      </c>
      <c r="G176" s="24">
        <v>500</v>
      </c>
      <c r="H176" s="24">
        <v>1000</v>
      </c>
      <c r="I176" s="24" t="s">
        <v>758</v>
      </c>
      <c r="J176" s="146" t="s">
        <v>199</v>
      </c>
      <c r="K176" s="26">
        <v>0.39</v>
      </c>
      <c r="L176" s="56">
        <f t="shared" si="72"/>
        <v>195</v>
      </c>
      <c r="M176" s="14">
        <f t="shared" si="73"/>
        <v>390</v>
      </c>
      <c r="N176" s="6" t="s">
        <v>778</v>
      </c>
      <c r="O176" s="39">
        <v>41596</v>
      </c>
      <c r="P176" s="6">
        <v>93</v>
      </c>
      <c r="Q176" s="39">
        <v>41619</v>
      </c>
      <c r="R176" s="9" t="s">
        <v>1045</v>
      </c>
      <c r="S176" s="27">
        <v>0.15</v>
      </c>
      <c r="T176" s="27">
        <f t="shared" si="69"/>
        <v>150</v>
      </c>
      <c r="U176" s="29" t="s">
        <v>1107</v>
      </c>
      <c r="V176" s="29">
        <v>1000</v>
      </c>
      <c r="W176" s="28">
        <f>V176*S176</f>
        <v>150</v>
      </c>
      <c r="X176" s="6" t="s">
        <v>271</v>
      </c>
      <c r="Y176" s="39">
        <v>41829</v>
      </c>
      <c r="Z176" s="55">
        <v>15274</v>
      </c>
      <c r="AA176" s="153">
        <f t="shared" si="65"/>
        <v>0</v>
      </c>
      <c r="AB176" s="9"/>
      <c r="AC176" s="27">
        <f t="shared" si="66"/>
        <v>0</v>
      </c>
    </row>
    <row r="177" spans="1:29" ht="38.25" x14ac:dyDescent="0.25">
      <c r="A177" s="4" t="s">
        <v>97</v>
      </c>
      <c r="B177" s="5" t="s">
        <v>95</v>
      </c>
      <c r="C177" s="6" t="s">
        <v>34</v>
      </c>
      <c r="D177" s="55" t="s">
        <v>653</v>
      </c>
      <c r="E177" s="7">
        <v>327702</v>
      </c>
      <c r="F177" s="21" t="s">
        <v>667</v>
      </c>
      <c r="G177" s="7">
        <v>1</v>
      </c>
      <c r="H177" s="7">
        <v>2</v>
      </c>
      <c r="I177" s="7" t="s">
        <v>765</v>
      </c>
      <c r="J177" s="144" t="s">
        <v>200</v>
      </c>
      <c r="K177" s="12">
        <v>539.62</v>
      </c>
      <c r="L177" s="56">
        <f t="shared" ref="L177:L189" si="75">G177*K177</f>
        <v>539.62</v>
      </c>
      <c r="M177" s="14">
        <f t="shared" ref="M177:M189" si="76">H177*K177</f>
        <v>1079.24</v>
      </c>
      <c r="N177" s="6" t="s">
        <v>778</v>
      </c>
      <c r="O177" s="39">
        <v>41596</v>
      </c>
      <c r="P177" s="6">
        <v>94</v>
      </c>
      <c r="Q177" s="39">
        <v>41619</v>
      </c>
      <c r="R177" s="9" t="s">
        <v>1049</v>
      </c>
      <c r="S177" s="27">
        <v>539</v>
      </c>
      <c r="T177" s="27">
        <f t="shared" si="69"/>
        <v>1078</v>
      </c>
      <c r="U177" s="29" t="s">
        <v>1103</v>
      </c>
      <c r="V177" s="29">
        <v>1</v>
      </c>
      <c r="W177" s="28">
        <f>V177*S177</f>
        <v>539</v>
      </c>
      <c r="X177" s="6" t="s">
        <v>271</v>
      </c>
      <c r="Y177" s="39">
        <v>41843</v>
      </c>
      <c r="Z177" s="55">
        <v>931</v>
      </c>
      <c r="AA177" s="153">
        <f t="shared" si="65"/>
        <v>1</v>
      </c>
      <c r="AB177" s="9"/>
      <c r="AC177" s="27">
        <f t="shared" si="66"/>
        <v>0</v>
      </c>
    </row>
    <row r="178" spans="1:29" ht="38.25" x14ac:dyDescent="0.25">
      <c r="A178" s="4" t="s">
        <v>97</v>
      </c>
      <c r="B178" s="5" t="s">
        <v>95</v>
      </c>
      <c r="C178" s="6" t="s">
        <v>34</v>
      </c>
      <c r="D178" s="55" t="s">
        <v>653</v>
      </c>
      <c r="E178" s="7">
        <v>327815</v>
      </c>
      <c r="F178" s="21" t="s">
        <v>667</v>
      </c>
      <c r="G178" s="7">
        <v>1</v>
      </c>
      <c r="H178" s="21">
        <v>2</v>
      </c>
      <c r="I178" s="21" t="s">
        <v>766</v>
      </c>
      <c r="J178" s="144" t="s">
        <v>201</v>
      </c>
      <c r="K178" s="12">
        <v>195.48</v>
      </c>
      <c r="L178" s="56">
        <f t="shared" si="75"/>
        <v>195.48</v>
      </c>
      <c r="M178" s="14">
        <f t="shared" si="76"/>
        <v>390.96</v>
      </c>
      <c r="N178" s="6" t="s">
        <v>778</v>
      </c>
      <c r="O178" s="39">
        <v>41596</v>
      </c>
      <c r="P178" s="6">
        <v>95</v>
      </c>
      <c r="Q178" s="39">
        <v>41619</v>
      </c>
      <c r="R178" s="63" t="s">
        <v>472</v>
      </c>
      <c r="S178" s="27"/>
      <c r="T178" s="27">
        <f t="shared" si="69"/>
        <v>0</v>
      </c>
      <c r="U178" s="29"/>
      <c r="V178" s="29"/>
      <c r="W178" s="10"/>
      <c r="X178" s="9"/>
      <c r="Y178" s="9"/>
      <c r="Z178" s="136"/>
      <c r="AA178" s="153">
        <v>0</v>
      </c>
      <c r="AB178" s="9"/>
      <c r="AC178" s="27">
        <f t="shared" si="66"/>
        <v>0</v>
      </c>
    </row>
    <row r="179" spans="1:29" ht="38.25" x14ac:dyDescent="0.25">
      <c r="A179" s="4" t="s">
        <v>97</v>
      </c>
      <c r="B179" s="5" t="s">
        <v>95</v>
      </c>
      <c r="C179" s="6" t="s">
        <v>34</v>
      </c>
      <c r="D179" s="55" t="s">
        <v>653</v>
      </c>
      <c r="E179" s="7">
        <v>327812</v>
      </c>
      <c r="F179" s="21" t="s">
        <v>667</v>
      </c>
      <c r="G179" s="7">
        <v>1</v>
      </c>
      <c r="H179" s="21">
        <v>2</v>
      </c>
      <c r="I179" s="21" t="s">
        <v>766</v>
      </c>
      <c r="J179" s="144" t="s">
        <v>202</v>
      </c>
      <c r="K179" s="12">
        <v>232.48</v>
      </c>
      <c r="L179" s="56">
        <f t="shared" si="75"/>
        <v>232.48</v>
      </c>
      <c r="M179" s="14">
        <f t="shared" si="76"/>
        <v>464.96</v>
      </c>
      <c r="N179" s="6" t="s">
        <v>778</v>
      </c>
      <c r="O179" s="39">
        <v>41596</v>
      </c>
      <c r="P179" s="6">
        <v>96</v>
      </c>
      <c r="Q179" s="39">
        <v>41619</v>
      </c>
      <c r="R179" s="9" t="s">
        <v>1049</v>
      </c>
      <c r="S179" s="27">
        <v>199</v>
      </c>
      <c r="T179" s="27">
        <f t="shared" si="69"/>
        <v>398</v>
      </c>
      <c r="U179" s="29" t="s">
        <v>1103</v>
      </c>
      <c r="V179" s="29">
        <v>1</v>
      </c>
      <c r="W179" s="28">
        <f>V179*S179</f>
        <v>199</v>
      </c>
      <c r="X179" s="6" t="s">
        <v>271</v>
      </c>
      <c r="Y179" s="39">
        <v>41843</v>
      </c>
      <c r="Z179" s="55">
        <v>931</v>
      </c>
      <c r="AA179" s="153">
        <f t="shared" si="65"/>
        <v>1</v>
      </c>
      <c r="AB179" s="9"/>
      <c r="AC179" s="27">
        <f t="shared" si="66"/>
        <v>0</v>
      </c>
    </row>
    <row r="180" spans="1:29" ht="38.25" x14ac:dyDescent="0.25">
      <c r="A180" s="4" t="s">
        <v>97</v>
      </c>
      <c r="B180" s="5" t="s">
        <v>95</v>
      </c>
      <c r="C180" s="6" t="s">
        <v>34</v>
      </c>
      <c r="D180" s="55" t="s">
        <v>653</v>
      </c>
      <c r="E180" s="7">
        <v>327813</v>
      </c>
      <c r="F180" s="21" t="s">
        <v>667</v>
      </c>
      <c r="G180" s="7">
        <v>1</v>
      </c>
      <c r="H180" s="21">
        <v>2</v>
      </c>
      <c r="I180" s="21" t="s">
        <v>766</v>
      </c>
      <c r="J180" s="144" t="s">
        <v>203</v>
      </c>
      <c r="K180" s="12">
        <v>214.1</v>
      </c>
      <c r="L180" s="56">
        <f t="shared" si="75"/>
        <v>214.1</v>
      </c>
      <c r="M180" s="14">
        <f t="shared" si="76"/>
        <v>428.2</v>
      </c>
      <c r="N180" s="6" t="s">
        <v>778</v>
      </c>
      <c r="O180" s="39">
        <v>41596</v>
      </c>
      <c r="P180" s="6">
        <v>97</v>
      </c>
      <c r="Q180" s="39">
        <v>41619</v>
      </c>
      <c r="R180" s="63" t="s">
        <v>472</v>
      </c>
      <c r="S180" s="27"/>
      <c r="T180" s="27">
        <f t="shared" si="69"/>
        <v>0</v>
      </c>
      <c r="U180" s="29"/>
      <c r="V180" s="29"/>
      <c r="W180" s="10"/>
      <c r="X180" s="9"/>
      <c r="Y180" s="9"/>
      <c r="Z180" s="136"/>
      <c r="AA180" s="153">
        <v>0</v>
      </c>
      <c r="AB180" s="9"/>
      <c r="AC180" s="27">
        <f t="shared" si="66"/>
        <v>0</v>
      </c>
    </row>
    <row r="181" spans="1:29" ht="25.5" x14ac:dyDescent="0.25">
      <c r="A181" s="4" t="s">
        <v>97</v>
      </c>
      <c r="B181" s="5" t="s">
        <v>95</v>
      </c>
      <c r="C181" s="6" t="s">
        <v>34</v>
      </c>
      <c r="D181" s="55" t="s">
        <v>653</v>
      </c>
      <c r="E181" s="21">
        <v>150803</v>
      </c>
      <c r="F181" s="21" t="s">
        <v>667</v>
      </c>
      <c r="G181" s="7">
        <v>1</v>
      </c>
      <c r="H181" s="21">
        <v>2</v>
      </c>
      <c r="I181" s="21" t="s">
        <v>767</v>
      </c>
      <c r="J181" s="144" t="s">
        <v>204</v>
      </c>
      <c r="K181" s="12">
        <v>465.55</v>
      </c>
      <c r="L181" s="56">
        <f t="shared" si="75"/>
        <v>465.55</v>
      </c>
      <c r="M181" s="14">
        <f t="shared" si="76"/>
        <v>931.1</v>
      </c>
      <c r="N181" s="6" t="s">
        <v>778</v>
      </c>
      <c r="O181" s="39">
        <v>41596</v>
      </c>
      <c r="P181" s="6">
        <v>98</v>
      </c>
      <c r="Q181" s="39">
        <v>41619</v>
      </c>
      <c r="R181" s="9" t="s">
        <v>1050</v>
      </c>
      <c r="S181" s="27">
        <v>465.55</v>
      </c>
      <c r="T181" s="27">
        <f t="shared" si="69"/>
        <v>931.1</v>
      </c>
      <c r="U181" s="29" t="s">
        <v>1113</v>
      </c>
      <c r="V181" s="29">
        <v>1</v>
      </c>
      <c r="W181" s="28">
        <f>V181*S181</f>
        <v>465.55</v>
      </c>
      <c r="X181" s="6" t="s">
        <v>271</v>
      </c>
      <c r="Y181" s="39">
        <v>41852</v>
      </c>
      <c r="Z181" s="55">
        <v>27948</v>
      </c>
      <c r="AA181" s="153">
        <f t="shared" si="65"/>
        <v>1</v>
      </c>
      <c r="AB181" s="9"/>
      <c r="AC181" s="27">
        <f t="shared" si="66"/>
        <v>0</v>
      </c>
    </row>
    <row r="182" spans="1:29" ht="25.5" x14ac:dyDescent="0.25">
      <c r="A182" s="4" t="s">
        <v>97</v>
      </c>
      <c r="B182" s="5" t="s">
        <v>95</v>
      </c>
      <c r="C182" s="6" t="s">
        <v>34</v>
      </c>
      <c r="D182" s="55" t="s">
        <v>653</v>
      </c>
      <c r="E182" s="7">
        <v>413052</v>
      </c>
      <c r="F182" s="21" t="s">
        <v>667</v>
      </c>
      <c r="G182" s="7">
        <v>5</v>
      </c>
      <c r="H182" s="21">
        <v>10</v>
      </c>
      <c r="I182" s="21" t="s">
        <v>768</v>
      </c>
      <c r="J182" s="132" t="s">
        <v>312</v>
      </c>
      <c r="K182" s="12">
        <v>107.58</v>
      </c>
      <c r="L182" s="56">
        <f t="shared" si="75"/>
        <v>537.9</v>
      </c>
      <c r="M182" s="14">
        <f t="shared" si="76"/>
        <v>1075.8</v>
      </c>
      <c r="N182" s="6" t="s">
        <v>778</v>
      </c>
      <c r="O182" s="39">
        <v>41596</v>
      </c>
      <c r="P182" s="6">
        <v>99</v>
      </c>
      <c r="Q182" s="39">
        <v>41619</v>
      </c>
      <c r="R182" s="63" t="s">
        <v>471</v>
      </c>
      <c r="S182" s="27"/>
      <c r="T182" s="27">
        <f t="shared" si="69"/>
        <v>0</v>
      </c>
      <c r="U182" s="29"/>
      <c r="V182" s="29"/>
      <c r="W182" s="10"/>
      <c r="X182" s="9"/>
      <c r="Y182" s="9"/>
      <c r="Z182" s="136"/>
      <c r="AA182" s="153">
        <v>0</v>
      </c>
      <c r="AB182" s="9"/>
      <c r="AC182" s="27">
        <f t="shared" si="66"/>
        <v>0</v>
      </c>
    </row>
    <row r="183" spans="1:29" ht="25.5" x14ac:dyDescent="0.25">
      <c r="A183" s="4" t="s">
        <v>97</v>
      </c>
      <c r="B183" s="5" t="s">
        <v>95</v>
      </c>
      <c r="C183" s="6" t="s">
        <v>34</v>
      </c>
      <c r="D183" s="55" t="s">
        <v>653</v>
      </c>
      <c r="E183" s="7">
        <v>266535</v>
      </c>
      <c r="F183" s="21" t="s">
        <v>667</v>
      </c>
      <c r="G183" s="7">
        <v>1</v>
      </c>
      <c r="H183" s="21">
        <v>2</v>
      </c>
      <c r="I183" s="21" t="s">
        <v>769</v>
      </c>
      <c r="J183" s="132" t="s">
        <v>394</v>
      </c>
      <c r="K183" s="12">
        <v>558.05999999999995</v>
      </c>
      <c r="L183" s="56">
        <f t="shared" si="75"/>
        <v>558.05999999999995</v>
      </c>
      <c r="M183" s="14">
        <f t="shared" si="76"/>
        <v>1116.1199999999999</v>
      </c>
      <c r="N183" s="6" t="s">
        <v>778</v>
      </c>
      <c r="O183" s="39">
        <v>41596</v>
      </c>
      <c r="P183" s="6">
        <v>100</v>
      </c>
      <c r="Q183" s="39">
        <v>41619</v>
      </c>
      <c r="R183" s="9" t="s">
        <v>1050</v>
      </c>
      <c r="S183" s="27">
        <v>558</v>
      </c>
      <c r="T183" s="27">
        <f t="shared" si="69"/>
        <v>1116</v>
      </c>
      <c r="U183" s="29" t="s">
        <v>1113</v>
      </c>
      <c r="V183" s="29">
        <v>1</v>
      </c>
      <c r="W183" s="28">
        <f>V183*S183</f>
        <v>558</v>
      </c>
      <c r="X183" s="6" t="s">
        <v>271</v>
      </c>
      <c r="Y183" s="39">
        <v>41852</v>
      </c>
      <c r="Z183" s="55">
        <v>27948</v>
      </c>
      <c r="AA183" s="153">
        <f t="shared" si="65"/>
        <v>1</v>
      </c>
      <c r="AB183" s="9"/>
      <c r="AC183" s="27">
        <f t="shared" si="66"/>
        <v>0</v>
      </c>
    </row>
    <row r="184" spans="1:29" ht="38.25" x14ac:dyDescent="0.25">
      <c r="A184" s="4" t="s">
        <v>97</v>
      </c>
      <c r="B184" s="5" t="s">
        <v>95</v>
      </c>
      <c r="C184" s="6" t="s">
        <v>34</v>
      </c>
      <c r="D184" s="55" t="s">
        <v>653</v>
      </c>
      <c r="E184" s="7">
        <v>242479</v>
      </c>
      <c r="F184" s="21" t="s">
        <v>667</v>
      </c>
      <c r="G184" s="7">
        <v>1</v>
      </c>
      <c r="H184" s="21">
        <v>2</v>
      </c>
      <c r="I184" s="21" t="s">
        <v>770</v>
      </c>
      <c r="J184" s="132" t="s">
        <v>394</v>
      </c>
      <c r="K184" s="12">
        <v>644.82000000000005</v>
      </c>
      <c r="L184" s="56">
        <f t="shared" si="75"/>
        <v>644.82000000000005</v>
      </c>
      <c r="M184" s="14">
        <f t="shared" si="76"/>
        <v>1289.6400000000001</v>
      </c>
      <c r="N184" s="6" t="s">
        <v>778</v>
      </c>
      <c r="O184" s="39">
        <v>41596</v>
      </c>
      <c r="P184" s="6">
        <v>101</v>
      </c>
      <c r="Q184" s="39">
        <v>41619</v>
      </c>
      <c r="R184" s="9" t="s">
        <v>1047</v>
      </c>
      <c r="S184" s="27">
        <v>380</v>
      </c>
      <c r="T184" s="27">
        <f t="shared" si="69"/>
        <v>760</v>
      </c>
      <c r="U184" s="29" t="s">
        <v>1106</v>
      </c>
      <c r="V184" s="29">
        <v>1</v>
      </c>
      <c r="W184" s="28">
        <f>V184*S184</f>
        <v>380</v>
      </c>
      <c r="X184" s="9" t="s">
        <v>271</v>
      </c>
      <c r="Y184" s="41">
        <v>41800</v>
      </c>
      <c r="Z184" s="136">
        <v>3205</v>
      </c>
      <c r="AA184" s="153">
        <f t="shared" si="65"/>
        <v>1</v>
      </c>
      <c r="AB184" s="9"/>
      <c r="AC184" s="27">
        <f t="shared" si="66"/>
        <v>0</v>
      </c>
    </row>
    <row r="185" spans="1:29" ht="25.5" x14ac:dyDescent="0.25">
      <c r="A185" s="4" t="s">
        <v>97</v>
      </c>
      <c r="B185" s="5" t="s">
        <v>95</v>
      </c>
      <c r="C185" s="6" t="s">
        <v>34</v>
      </c>
      <c r="D185" s="55" t="s">
        <v>653</v>
      </c>
      <c r="E185" s="21">
        <v>150803</v>
      </c>
      <c r="F185" s="21" t="s">
        <v>667</v>
      </c>
      <c r="G185" s="21">
        <v>1</v>
      </c>
      <c r="H185" s="21">
        <v>2</v>
      </c>
      <c r="I185" s="21" t="s">
        <v>771</v>
      </c>
      <c r="J185" s="132" t="s">
        <v>313</v>
      </c>
      <c r="K185" s="12">
        <v>646.46</v>
      </c>
      <c r="L185" s="56">
        <f t="shared" si="75"/>
        <v>646.46</v>
      </c>
      <c r="M185" s="14">
        <f t="shared" si="76"/>
        <v>1292.92</v>
      </c>
      <c r="N185" s="6" t="s">
        <v>778</v>
      </c>
      <c r="O185" s="39">
        <v>41596</v>
      </c>
      <c r="P185" s="6">
        <v>102</v>
      </c>
      <c r="Q185" s="39">
        <v>41619</v>
      </c>
      <c r="R185" s="9" t="s">
        <v>1051</v>
      </c>
      <c r="S185" s="27">
        <v>289</v>
      </c>
      <c r="T185" s="27">
        <f t="shared" si="69"/>
        <v>578</v>
      </c>
      <c r="U185" s="29" t="s">
        <v>1111</v>
      </c>
      <c r="V185" s="29">
        <v>1</v>
      </c>
      <c r="W185" s="28">
        <f>V185*S185</f>
        <v>289</v>
      </c>
      <c r="X185" s="6" t="s">
        <v>271</v>
      </c>
      <c r="Y185" s="39">
        <v>41793</v>
      </c>
      <c r="Z185" s="55">
        <v>331</v>
      </c>
      <c r="AA185" s="153">
        <f t="shared" si="65"/>
        <v>1</v>
      </c>
      <c r="AB185" s="9"/>
      <c r="AC185" s="27">
        <f t="shared" si="66"/>
        <v>0</v>
      </c>
    </row>
    <row r="186" spans="1:29" ht="38.25" x14ac:dyDescent="0.25">
      <c r="A186" s="4" t="s">
        <v>97</v>
      </c>
      <c r="B186" s="5" t="s">
        <v>95</v>
      </c>
      <c r="C186" s="6" t="s">
        <v>34</v>
      </c>
      <c r="D186" s="55" t="s">
        <v>653</v>
      </c>
      <c r="E186" s="7">
        <v>327728</v>
      </c>
      <c r="F186" s="21" t="s">
        <v>667</v>
      </c>
      <c r="G186" s="7">
        <v>1</v>
      </c>
      <c r="H186" s="21">
        <v>2</v>
      </c>
      <c r="I186" s="21" t="s">
        <v>772</v>
      </c>
      <c r="J186" s="132" t="s">
        <v>314</v>
      </c>
      <c r="K186" s="12">
        <v>202.6</v>
      </c>
      <c r="L186" s="56">
        <f t="shared" si="75"/>
        <v>202.6</v>
      </c>
      <c r="M186" s="14">
        <f t="shared" si="76"/>
        <v>405.2</v>
      </c>
      <c r="N186" s="6" t="s">
        <v>778</v>
      </c>
      <c r="O186" s="39">
        <v>41596</v>
      </c>
      <c r="P186" s="6">
        <v>103</v>
      </c>
      <c r="Q186" s="39">
        <v>41619</v>
      </c>
      <c r="R186" s="9" t="s">
        <v>1051</v>
      </c>
      <c r="S186" s="27">
        <v>95.8</v>
      </c>
      <c r="T186" s="27">
        <f t="shared" si="69"/>
        <v>191.6</v>
      </c>
      <c r="U186" s="29" t="s">
        <v>1111</v>
      </c>
      <c r="V186" s="29">
        <v>1</v>
      </c>
      <c r="W186" s="28">
        <f>V186*S186</f>
        <v>95.8</v>
      </c>
      <c r="X186" s="6" t="s">
        <v>271</v>
      </c>
      <c r="Y186" s="39">
        <v>41793</v>
      </c>
      <c r="Z186" s="55">
        <v>331</v>
      </c>
      <c r="AA186" s="153">
        <f t="shared" si="65"/>
        <v>1</v>
      </c>
      <c r="AB186" s="9"/>
      <c r="AC186" s="27">
        <f t="shared" si="66"/>
        <v>0</v>
      </c>
    </row>
    <row r="187" spans="1:29" ht="38.25" x14ac:dyDescent="0.25">
      <c r="A187" s="4" t="s">
        <v>97</v>
      </c>
      <c r="B187" s="5" t="s">
        <v>95</v>
      </c>
      <c r="C187" s="6" t="s">
        <v>34</v>
      </c>
      <c r="D187" s="55" t="s">
        <v>653</v>
      </c>
      <c r="E187" s="7">
        <v>150803</v>
      </c>
      <c r="F187" s="21" t="s">
        <v>667</v>
      </c>
      <c r="G187" s="7">
        <v>1</v>
      </c>
      <c r="H187" s="21">
        <v>2</v>
      </c>
      <c r="I187" s="21" t="s">
        <v>773</v>
      </c>
      <c r="J187" s="132" t="s">
        <v>315</v>
      </c>
      <c r="K187" s="12">
        <v>236.92</v>
      </c>
      <c r="L187" s="56">
        <f t="shared" si="75"/>
        <v>236.92</v>
      </c>
      <c r="M187" s="14">
        <f t="shared" si="76"/>
        <v>473.84</v>
      </c>
      <c r="N187" s="6" t="s">
        <v>778</v>
      </c>
      <c r="O187" s="39">
        <v>41596</v>
      </c>
      <c r="P187" s="6">
        <v>104</v>
      </c>
      <c r="Q187" s="39">
        <v>41619</v>
      </c>
      <c r="R187" s="63" t="s">
        <v>471</v>
      </c>
      <c r="S187" s="27"/>
      <c r="T187" s="27">
        <f t="shared" si="69"/>
        <v>0</v>
      </c>
      <c r="U187" s="29"/>
      <c r="V187" s="29"/>
      <c r="W187" s="10"/>
      <c r="X187" s="9"/>
      <c r="Y187" s="9"/>
      <c r="Z187" s="136"/>
      <c r="AA187" s="153">
        <v>0</v>
      </c>
      <c r="AB187" s="9"/>
      <c r="AC187" s="27">
        <f t="shared" si="66"/>
        <v>0</v>
      </c>
    </row>
    <row r="188" spans="1:29" ht="25.5" x14ac:dyDescent="0.25">
      <c r="A188" s="4" t="s">
        <v>97</v>
      </c>
      <c r="B188" s="5" t="s">
        <v>95</v>
      </c>
      <c r="C188" s="6" t="s">
        <v>34</v>
      </c>
      <c r="D188" s="55" t="s">
        <v>653</v>
      </c>
      <c r="E188" s="7">
        <v>417209</v>
      </c>
      <c r="F188" s="21" t="s">
        <v>667</v>
      </c>
      <c r="G188" s="7">
        <v>1</v>
      </c>
      <c r="H188" s="21">
        <v>2</v>
      </c>
      <c r="I188" s="21" t="s">
        <v>774</v>
      </c>
      <c r="J188" s="132" t="s">
        <v>316</v>
      </c>
      <c r="K188" s="12">
        <v>604.86</v>
      </c>
      <c r="L188" s="56">
        <f t="shared" si="75"/>
        <v>604.86</v>
      </c>
      <c r="M188" s="14">
        <f t="shared" si="76"/>
        <v>1209.72</v>
      </c>
      <c r="N188" s="6" t="s">
        <v>778</v>
      </c>
      <c r="O188" s="39">
        <v>41596</v>
      </c>
      <c r="P188" s="6">
        <v>105</v>
      </c>
      <c r="Q188" s="39">
        <v>41619</v>
      </c>
      <c r="R188" s="9" t="s">
        <v>1052</v>
      </c>
      <c r="S188" s="27">
        <v>604</v>
      </c>
      <c r="T188" s="27">
        <f t="shared" si="69"/>
        <v>1208</v>
      </c>
      <c r="U188" s="29" t="s">
        <v>1110</v>
      </c>
      <c r="V188" s="29">
        <v>1</v>
      </c>
      <c r="W188" s="28">
        <f t="shared" ref="W188:W195" si="77">V188*S188</f>
        <v>604</v>
      </c>
      <c r="X188" s="41" t="s">
        <v>271</v>
      </c>
      <c r="Y188" s="41">
        <v>41803</v>
      </c>
      <c r="Z188" s="136">
        <v>1951</v>
      </c>
      <c r="AA188" s="153">
        <f t="shared" si="65"/>
        <v>1</v>
      </c>
      <c r="AB188" s="9"/>
      <c r="AC188" s="27">
        <f t="shared" si="66"/>
        <v>0</v>
      </c>
    </row>
    <row r="189" spans="1:29" ht="25.5" x14ac:dyDescent="0.25">
      <c r="A189" s="4" t="s">
        <v>97</v>
      </c>
      <c r="B189" s="5" t="s">
        <v>95</v>
      </c>
      <c r="C189" s="6" t="s">
        <v>34</v>
      </c>
      <c r="D189" s="55" t="s">
        <v>653</v>
      </c>
      <c r="E189" s="7">
        <v>354228</v>
      </c>
      <c r="F189" s="21" t="s">
        <v>667</v>
      </c>
      <c r="G189" s="36">
        <v>1</v>
      </c>
      <c r="H189" s="35">
        <v>4000</v>
      </c>
      <c r="I189" s="21" t="s">
        <v>775</v>
      </c>
      <c r="J189" s="132" t="s">
        <v>317</v>
      </c>
      <c r="K189" s="12">
        <v>11.6</v>
      </c>
      <c r="L189" s="56">
        <f t="shared" si="75"/>
        <v>11.6</v>
      </c>
      <c r="M189" s="14">
        <f t="shared" si="76"/>
        <v>46400</v>
      </c>
      <c r="N189" s="6" t="s">
        <v>778</v>
      </c>
      <c r="O189" s="39">
        <v>41596</v>
      </c>
      <c r="P189" s="6">
        <v>106</v>
      </c>
      <c r="Q189" s="39">
        <v>41619</v>
      </c>
      <c r="R189" s="9" t="s">
        <v>1053</v>
      </c>
      <c r="S189" s="27">
        <v>3.52</v>
      </c>
      <c r="T189" s="27">
        <f t="shared" si="69"/>
        <v>14080</v>
      </c>
      <c r="U189" s="29" t="s">
        <v>1109</v>
      </c>
      <c r="V189" s="29">
        <v>1000</v>
      </c>
      <c r="W189" s="28">
        <f t="shared" si="77"/>
        <v>3520</v>
      </c>
      <c r="X189" s="6" t="s">
        <v>271</v>
      </c>
      <c r="Y189" s="39">
        <v>41844</v>
      </c>
      <c r="Z189" s="55">
        <v>1641</v>
      </c>
      <c r="AA189" s="155">
        <f t="shared" si="65"/>
        <v>3000</v>
      </c>
      <c r="AB189" s="9"/>
      <c r="AC189" s="27">
        <f t="shared" si="66"/>
        <v>0</v>
      </c>
    </row>
    <row r="190" spans="1:29" ht="25.5" x14ac:dyDescent="0.25">
      <c r="A190" s="4" t="s">
        <v>98</v>
      </c>
      <c r="B190" s="5" t="s">
        <v>99</v>
      </c>
      <c r="C190" s="6" t="s">
        <v>34</v>
      </c>
      <c r="D190" s="6" t="s">
        <v>653</v>
      </c>
      <c r="E190" s="60">
        <v>360267</v>
      </c>
      <c r="F190" s="60" t="s">
        <v>670</v>
      </c>
      <c r="G190" s="60">
        <v>100</v>
      </c>
      <c r="H190" s="57">
        <v>100</v>
      </c>
      <c r="I190" s="60" t="s">
        <v>758</v>
      </c>
      <c r="J190" s="149" t="s">
        <v>205</v>
      </c>
      <c r="K190" s="61">
        <v>5.12</v>
      </c>
      <c r="L190" s="13">
        <f t="shared" ref="L190:L191" si="78">G190*K190</f>
        <v>512</v>
      </c>
      <c r="M190" s="14">
        <f t="shared" ref="M190:M191" si="79">H190*K190</f>
        <v>512</v>
      </c>
      <c r="N190" s="6" t="s">
        <v>778</v>
      </c>
      <c r="O190" s="39">
        <v>41596</v>
      </c>
      <c r="P190" s="6">
        <v>107</v>
      </c>
      <c r="Q190" s="39">
        <v>41619</v>
      </c>
      <c r="R190" s="9" t="s">
        <v>1052</v>
      </c>
      <c r="S190" s="27">
        <v>5.0999999999999996</v>
      </c>
      <c r="T190" s="27">
        <f t="shared" si="69"/>
        <v>509.99999999999994</v>
      </c>
      <c r="U190" s="72"/>
      <c r="V190" s="72"/>
      <c r="W190" s="74">
        <f t="shared" si="77"/>
        <v>0</v>
      </c>
      <c r="X190" s="9"/>
      <c r="Y190" s="9"/>
      <c r="Z190" s="136"/>
      <c r="AA190" s="153">
        <f t="shared" si="65"/>
        <v>100</v>
      </c>
      <c r="AB190" s="9"/>
      <c r="AC190" s="27">
        <f t="shared" si="66"/>
        <v>0</v>
      </c>
    </row>
    <row r="191" spans="1:29" ht="25.5" x14ac:dyDescent="0.25">
      <c r="A191" s="4" t="s">
        <v>98</v>
      </c>
      <c r="B191" s="5" t="s">
        <v>99</v>
      </c>
      <c r="C191" s="6" t="s">
        <v>34</v>
      </c>
      <c r="D191" s="6" t="s">
        <v>653</v>
      </c>
      <c r="E191" s="21">
        <v>150803</v>
      </c>
      <c r="F191" s="21" t="s">
        <v>670</v>
      </c>
      <c r="G191" s="21">
        <v>1</v>
      </c>
      <c r="H191" s="21">
        <v>1</v>
      </c>
      <c r="I191" s="21" t="s">
        <v>763</v>
      </c>
      <c r="J191" s="144" t="s">
        <v>206</v>
      </c>
      <c r="K191" s="13">
        <v>407.44</v>
      </c>
      <c r="L191" s="13">
        <f t="shared" si="78"/>
        <v>407.44</v>
      </c>
      <c r="M191" s="14">
        <f t="shared" si="79"/>
        <v>407.44</v>
      </c>
      <c r="N191" s="6" t="s">
        <v>778</v>
      </c>
      <c r="O191" s="39">
        <v>41596</v>
      </c>
      <c r="P191" s="6">
        <v>108</v>
      </c>
      <c r="Q191" s="39">
        <v>41619</v>
      </c>
      <c r="R191" s="9" t="s">
        <v>1052</v>
      </c>
      <c r="S191" s="27">
        <v>406</v>
      </c>
      <c r="T191" s="27">
        <f t="shared" si="69"/>
        <v>406</v>
      </c>
      <c r="U191" s="72"/>
      <c r="V191" s="72"/>
      <c r="W191" s="74">
        <f t="shared" si="77"/>
        <v>0</v>
      </c>
      <c r="X191" s="9"/>
      <c r="Y191" s="9"/>
      <c r="Z191" s="136"/>
      <c r="AA191" s="153">
        <f t="shared" si="65"/>
        <v>1</v>
      </c>
      <c r="AB191" s="9"/>
      <c r="AC191" s="27">
        <f t="shared" si="66"/>
        <v>0</v>
      </c>
    </row>
    <row r="192" spans="1:29" ht="25.5" x14ac:dyDescent="0.25">
      <c r="A192" s="4" t="s">
        <v>100</v>
      </c>
      <c r="B192" s="5" t="s">
        <v>101</v>
      </c>
      <c r="C192" s="6" t="s">
        <v>34</v>
      </c>
      <c r="D192" s="55" t="s">
        <v>653</v>
      </c>
      <c r="E192" s="21">
        <v>400835</v>
      </c>
      <c r="F192" s="21" t="s">
        <v>667</v>
      </c>
      <c r="G192" s="7">
        <v>500</v>
      </c>
      <c r="H192" s="36">
        <v>2500</v>
      </c>
      <c r="I192" s="21" t="s">
        <v>758</v>
      </c>
      <c r="J192" s="144" t="s">
        <v>207</v>
      </c>
      <c r="K192" s="12">
        <v>0.11</v>
      </c>
      <c r="L192" s="56">
        <f t="shared" ref="L192:L195" si="80">G192*K192</f>
        <v>55</v>
      </c>
      <c r="M192" s="14">
        <f t="shared" ref="M192:M195" si="81">H192*K192</f>
        <v>275</v>
      </c>
      <c r="N192" s="6" t="s">
        <v>778</v>
      </c>
      <c r="O192" s="39">
        <v>41596</v>
      </c>
      <c r="P192" s="6">
        <v>109</v>
      </c>
      <c r="Q192" s="39">
        <v>41619</v>
      </c>
      <c r="R192" s="9" t="s">
        <v>1045</v>
      </c>
      <c r="S192" s="27">
        <v>7.0000000000000007E-2</v>
      </c>
      <c r="T192" s="27">
        <f t="shared" si="69"/>
        <v>175.00000000000003</v>
      </c>
      <c r="U192" s="29" t="s">
        <v>1107</v>
      </c>
      <c r="V192" s="29">
        <v>2500</v>
      </c>
      <c r="W192" s="28">
        <f t="shared" si="77"/>
        <v>175.00000000000003</v>
      </c>
      <c r="X192" s="6" t="s">
        <v>271</v>
      </c>
      <c r="Y192" s="39">
        <v>41829</v>
      </c>
      <c r="Z192" s="55">
        <v>15274</v>
      </c>
      <c r="AA192" s="153">
        <f t="shared" si="65"/>
        <v>0</v>
      </c>
      <c r="AB192" s="9"/>
      <c r="AC192" s="27">
        <f t="shared" si="66"/>
        <v>0</v>
      </c>
    </row>
    <row r="193" spans="1:30" ht="25.5" x14ac:dyDescent="0.25">
      <c r="A193" s="4" t="s">
        <v>100</v>
      </c>
      <c r="B193" s="5" t="s">
        <v>101</v>
      </c>
      <c r="C193" s="6" t="s">
        <v>34</v>
      </c>
      <c r="D193" s="55" t="s">
        <v>653</v>
      </c>
      <c r="E193" s="21">
        <v>346506</v>
      </c>
      <c r="F193" s="21" t="s">
        <v>667</v>
      </c>
      <c r="G193" s="7">
        <v>100</v>
      </c>
      <c r="H193" s="7">
        <v>500</v>
      </c>
      <c r="I193" s="21" t="s">
        <v>758</v>
      </c>
      <c r="J193" s="144" t="s">
        <v>208</v>
      </c>
      <c r="K193" s="12">
        <v>0.52</v>
      </c>
      <c r="L193" s="56">
        <f t="shared" si="80"/>
        <v>52</v>
      </c>
      <c r="M193" s="14">
        <f t="shared" si="81"/>
        <v>260</v>
      </c>
      <c r="N193" s="6" t="s">
        <v>778</v>
      </c>
      <c r="O193" s="39">
        <v>41596</v>
      </c>
      <c r="P193" s="6">
        <v>110</v>
      </c>
      <c r="Q193" s="39">
        <v>41619</v>
      </c>
      <c r="R193" s="9" t="s">
        <v>1044</v>
      </c>
      <c r="S193" s="27">
        <v>0.32</v>
      </c>
      <c r="T193" s="27">
        <f t="shared" si="69"/>
        <v>160</v>
      </c>
      <c r="U193" s="29" t="s">
        <v>1104</v>
      </c>
      <c r="V193" s="29">
        <v>500</v>
      </c>
      <c r="W193" s="28">
        <f t="shared" si="77"/>
        <v>160</v>
      </c>
      <c r="X193" s="6" t="s">
        <v>271</v>
      </c>
      <c r="Y193" s="39">
        <v>41844</v>
      </c>
      <c r="Z193" s="6">
        <v>25069</v>
      </c>
      <c r="AA193" s="153">
        <f t="shared" ref="AA193:AA227" si="82">H193-V193</f>
        <v>0</v>
      </c>
      <c r="AB193" s="9"/>
      <c r="AC193" s="27">
        <f t="shared" ref="AC193:AC232" si="83">AB193*S193</f>
        <v>0</v>
      </c>
    </row>
    <row r="194" spans="1:30" ht="25.5" x14ac:dyDescent="0.25">
      <c r="A194" s="4" t="s">
        <v>100</v>
      </c>
      <c r="B194" s="5" t="s">
        <v>101</v>
      </c>
      <c r="C194" s="6" t="s">
        <v>34</v>
      </c>
      <c r="D194" s="55" t="s">
        <v>653</v>
      </c>
      <c r="E194" s="21">
        <v>236236</v>
      </c>
      <c r="F194" s="21" t="s">
        <v>667</v>
      </c>
      <c r="G194" s="7">
        <v>1</v>
      </c>
      <c r="H194" s="7">
        <v>2</v>
      </c>
      <c r="I194" s="21" t="s">
        <v>755</v>
      </c>
      <c r="J194" s="9" t="s">
        <v>209</v>
      </c>
      <c r="K194" s="12">
        <v>2102.67</v>
      </c>
      <c r="L194" s="56">
        <f t="shared" si="80"/>
        <v>2102.67</v>
      </c>
      <c r="M194" s="14">
        <f t="shared" si="81"/>
        <v>4205.34</v>
      </c>
      <c r="N194" s="6" t="s">
        <v>778</v>
      </c>
      <c r="O194" s="39">
        <v>41596</v>
      </c>
      <c r="P194" s="6">
        <v>111</v>
      </c>
      <c r="Q194" s="39">
        <v>41619</v>
      </c>
      <c r="R194" s="9" t="s">
        <v>1054</v>
      </c>
      <c r="S194" s="27">
        <v>1498</v>
      </c>
      <c r="T194" s="27">
        <f t="shared" si="69"/>
        <v>2996</v>
      </c>
      <c r="U194" s="29" t="s">
        <v>1108</v>
      </c>
      <c r="V194" s="29">
        <v>2</v>
      </c>
      <c r="W194" s="28">
        <f t="shared" si="77"/>
        <v>2996</v>
      </c>
      <c r="X194" s="9" t="s">
        <v>271</v>
      </c>
      <c r="Y194" s="41">
        <v>41803</v>
      </c>
      <c r="Z194" s="136">
        <v>916</v>
      </c>
      <c r="AA194" s="153">
        <f t="shared" si="82"/>
        <v>0</v>
      </c>
      <c r="AB194" s="9"/>
      <c r="AC194" s="27">
        <f t="shared" si="83"/>
        <v>0</v>
      </c>
    </row>
    <row r="195" spans="1:30" ht="25.5" x14ac:dyDescent="0.25">
      <c r="A195" s="4" t="s">
        <v>100</v>
      </c>
      <c r="B195" s="5" t="s">
        <v>101</v>
      </c>
      <c r="C195" s="6" t="s">
        <v>34</v>
      </c>
      <c r="D195" s="55" t="s">
        <v>653</v>
      </c>
      <c r="E195" s="21">
        <v>413181</v>
      </c>
      <c r="F195" s="21" t="s">
        <v>667</v>
      </c>
      <c r="G195" s="7">
        <v>1</v>
      </c>
      <c r="H195" s="7">
        <v>16</v>
      </c>
      <c r="I195" s="21" t="s">
        <v>758</v>
      </c>
      <c r="J195" s="144" t="s">
        <v>210</v>
      </c>
      <c r="K195" s="12">
        <v>221.43</v>
      </c>
      <c r="L195" s="56">
        <f t="shared" si="80"/>
        <v>221.43</v>
      </c>
      <c r="M195" s="14">
        <f t="shared" si="81"/>
        <v>3542.88</v>
      </c>
      <c r="N195" s="6" t="s">
        <v>778</v>
      </c>
      <c r="O195" s="39">
        <v>41596</v>
      </c>
      <c r="P195" s="6">
        <v>112</v>
      </c>
      <c r="Q195" s="39">
        <v>41619</v>
      </c>
      <c r="R195" s="9" t="s">
        <v>1055</v>
      </c>
      <c r="S195" s="27">
        <v>220.74</v>
      </c>
      <c r="T195" s="27">
        <f t="shared" ref="T195:T208" si="84">S195*H195</f>
        <v>3531.84</v>
      </c>
      <c r="U195" s="29" t="s">
        <v>1112</v>
      </c>
      <c r="V195" s="29">
        <v>16</v>
      </c>
      <c r="W195" s="28">
        <f t="shared" si="77"/>
        <v>3531.84</v>
      </c>
      <c r="X195" s="6" t="s">
        <v>271</v>
      </c>
      <c r="Y195" s="39">
        <v>41859</v>
      </c>
      <c r="Z195" s="55">
        <v>37785</v>
      </c>
      <c r="AA195" s="153">
        <f t="shared" si="82"/>
        <v>0</v>
      </c>
      <c r="AB195" s="9"/>
      <c r="AC195" s="27">
        <f t="shared" si="83"/>
        <v>0</v>
      </c>
    </row>
    <row r="196" spans="1:30" ht="38.25" x14ac:dyDescent="0.25">
      <c r="A196" s="4" t="s">
        <v>102</v>
      </c>
      <c r="B196" s="5" t="s">
        <v>103</v>
      </c>
      <c r="C196" s="6" t="s">
        <v>34</v>
      </c>
      <c r="D196" s="6" t="s">
        <v>653</v>
      </c>
      <c r="E196" s="60">
        <v>326307</v>
      </c>
      <c r="F196" s="60" t="s">
        <v>671</v>
      </c>
      <c r="G196" s="60">
        <v>1</v>
      </c>
      <c r="H196" s="60">
        <v>8</v>
      </c>
      <c r="I196" s="60" t="s">
        <v>761</v>
      </c>
      <c r="J196" s="149" t="s">
        <v>211</v>
      </c>
      <c r="K196" s="61">
        <v>185.44</v>
      </c>
      <c r="L196" s="13">
        <f t="shared" ref="L196:L201" si="85">G196*K196</f>
        <v>185.44</v>
      </c>
      <c r="M196" s="14">
        <f t="shared" ref="M196:M201" si="86">H196*K196</f>
        <v>1483.52</v>
      </c>
      <c r="N196" s="6" t="s">
        <v>778</v>
      </c>
      <c r="O196" s="39">
        <v>41596</v>
      </c>
      <c r="P196" s="6">
        <v>113</v>
      </c>
      <c r="Q196" s="39">
        <v>41619</v>
      </c>
      <c r="R196" s="9" t="s">
        <v>788</v>
      </c>
      <c r="S196" s="27">
        <v>140</v>
      </c>
      <c r="T196" s="27">
        <f t="shared" si="84"/>
        <v>1120</v>
      </c>
      <c r="U196" s="29"/>
      <c r="V196" s="29"/>
      <c r="W196" s="10"/>
      <c r="X196" s="9"/>
      <c r="Y196" s="9"/>
      <c r="Z196" s="136"/>
      <c r="AA196" s="153">
        <f t="shared" si="82"/>
        <v>8</v>
      </c>
      <c r="AB196" s="9">
        <v>8</v>
      </c>
      <c r="AC196" s="27">
        <f t="shared" si="83"/>
        <v>1120</v>
      </c>
      <c r="AD196" s="76" t="s">
        <v>1115</v>
      </c>
    </row>
    <row r="197" spans="1:30" ht="38.25" x14ac:dyDescent="0.25">
      <c r="A197" s="4" t="s">
        <v>102</v>
      </c>
      <c r="B197" s="5" t="s">
        <v>103</v>
      </c>
      <c r="C197" s="6" t="s">
        <v>34</v>
      </c>
      <c r="D197" s="6" t="s">
        <v>653</v>
      </c>
      <c r="E197" s="21">
        <v>412394</v>
      </c>
      <c r="F197" s="60" t="s">
        <v>671</v>
      </c>
      <c r="G197" s="21">
        <v>1</v>
      </c>
      <c r="H197" s="21">
        <v>8</v>
      </c>
      <c r="I197" s="60" t="s">
        <v>761</v>
      </c>
      <c r="J197" s="144" t="s">
        <v>212</v>
      </c>
      <c r="K197" s="13">
        <v>207.82</v>
      </c>
      <c r="L197" s="13">
        <f t="shared" si="85"/>
        <v>207.82</v>
      </c>
      <c r="M197" s="14">
        <f t="shared" si="86"/>
        <v>1662.56</v>
      </c>
      <c r="N197" s="6" t="s">
        <v>778</v>
      </c>
      <c r="O197" s="39">
        <v>41596</v>
      </c>
      <c r="P197" s="6">
        <v>114</v>
      </c>
      <c r="Q197" s="39">
        <v>41619</v>
      </c>
      <c r="R197" s="9" t="s">
        <v>1056</v>
      </c>
      <c r="S197" s="27">
        <v>205</v>
      </c>
      <c r="T197" s="27">
        <f t="shared" si="84"/>
        <v>1640</v>
      </c>
      <c r="U197" s="29" t="s">
        <v>1102</v>
      </c>
      <c r="V197" s="29">
        <v>8</v>
      </c>
      <c r="W197" s="28">
        <f t="shared" ref="W197:W204" si="87">V197*S197</f>
        <v>1640</v>
      </c>
      <c r="X197" s="6" t="s">
        <v>271</v>
      </c>
      <c r="Y197" s="39">
        <v>41852</v>
      </c>
      <c r="Z197" s="55">
        <v>5736</v>
      </c>
      <c r="AA197" s="153">
        <f t="shared" si="82"/>
        <v>0</v>
      </c>
      <c r="AB197" s="9"/>
      <c r="AC197" s="27">
        <f t="shared" si="83"/>
        <v>0</v>
      </c>
    </row>
    <row r="198" spans="1:30" ht="25.5" x14ac:dyDescent="0.25">
      <c r="A198" s="4" t="s">
        <v>102</v>
      </c>
      <c r="B198" s="5" t="s">
        <v>103</v>
      </c>
      <c r="C198" s="6" t="s">
        <v>34</v>
      </c>
      <c r="D198" s="6" t="s">
        <v>653</v>
      </c>
      <c r="E198" s="21">
        <v>328528</v>
      </c>
      <c r="F198" s="60" t="s">
        <v>671</v>
      </c>
      <c r="G198" s="21">
        <v>1</v>
      </c>
      <c r="H198" s="21">
        <v>8</v>
      </c>
      <c r="I198" s="60" t="s">
        <v>761</v>
      </c>
      <c r="J198" s="144" t="s">
        <v>213</v>
      </c>
      <c r="K198" s="13">
        <v>225.43</v>
      </c>
      <c r="L198" s="13">
        <f t="shared" si="85"/>
        <v>225.43</v>
      </c>
      <c r="M198" s="14">
        <f t="shared" si="86"/>
        <v>1803.44</v>
      </c>
      <c r="N198" s="6" t="s">
        <v>778</v>
      </c>
      <c r="O198" s="39">
        <v>41596</v>
      </c>
      <c r="P198" s="6">
        <v>115</v>
      </c>
      <c r="Q198" s="39">
        <v>41619</v>
      </c>
      <c r="R198" s="9" t="s">
        <v>1056</v>
      </c>
      <c r="S198" s="27">
        <v>174</v>
      </c>
      <c r="T198" s="27">
        <f t="shared" si="84"/>
        <v>1392</v>
      </c>
      <c r="U198" s="29" t="s">
        <v>1102</v>
      </c>
      <c r="V198" s="29">
        <v>8</v>
      </c>
      <c r="W198" s="28">
        <f t="shared" si="87"/>
        <v>1392</v>
      </c>
      <c r="X198" s="6" t="s">
        <v>271</v>
      </c>
      <c r="Y198" s="39">
        <v>41852</v>
      </c>
      <c r="Z198" s="55">
        <v>5736</v>
      </c>
      <c r="AA198" s="153">
        <f t="shared" si="82"/>
        <v>0</v>
      </c>
      <c r="AB198" s="9"/>
      <c r="AC198" s="27">
        <f t="shared" si="83"/>
        <v>0</v>
      </c>
    </row>
    <row r="199" spans="1:30" ht="38.25" x14ac:dyDescent="0.25">
      <c r="A199" s="4" t="s">
        <v>102</v>
      </c>
      <c r="B199" s="5" t="s">
        <v>103</v>
      </c>
      <c r="C199" s="6" t="s">
        <v>34</v>
      </c>
      <c r="D199" s="6" t="s">
        <v>653</v>
      </c>
      <c r="E199" s="21">
        <v>326351</v>
      </c>
      <c r="F199" s="60" t="s">
        <v>671</v>
      </c>
      <c r="G199" s="21">
        <v>1</v>
      </c>
      <c r="H199" s="21">
        <v>4</v>
      </c>
      <c r="I199" s="60" t="s">
        <v>761</v>
      </c>
      <c r="J199" s="144" t="s">
        <v>214</v>
      </c>
      <c r="K199" s="13">
        <v>207.39</v>
      </c>
      <c r="L199" s="13">
        <f t="shared" si="85"/>
        <v>207.39</v>
      </c>
      <c r="M199" s="14">
        <f t="shared" si="86"/>
        <v>829.56</v>
      </c>
      <c r="N199" s="6" t="s">
        <v>778</v>
      </c>
      <c r="O199" s="39">
        <v>41596</v>
      </c>
      <c r="P199" s="6">
        <v>116</v>
      </c>
      <c r="Q199" s="39">
        <v>41619</v>
      </c>
      <c r="R199" s="9" t="s">
        <v>1056</v>
      </c>
      <c r="S199" s="27">
        <v>207</v>
      </c>
      <c r="T199" s="27">
        <f t="shared" si="84"/>
        <v>828</v>
      </c>
      <c r="U199" s="29" t="s">
        <v>1102</v>
      </c>
      <c r="V199" s="29">
        <v>4</v>
      </c>
      <c r="W199" s="28">
        <f t="shared" si="87"/>
        <v>828</v>
      </c>
      <c r="X199" s="6" t="s">
        <v>271</v>
      </c>
      <c r="Y199" s="39">
        <v>41852</v>
      </c>
      <c r="Z199" s="55">
        <v>5736</v>
      </c>
      <c r="AA199" s="153">
        <f t="shared" si="82"/>
        <v>0</v>
      </c>
      <c r="AB199" s="9"/>
      <c r="AC199" s="27">
        <f t="shared" si="83"/>
        <v>0</v>
      </c>
    </row>
    <row r="200" spans="1:30" ht="38.25" x14ac:dyDescent="0.25">
      <c r="A200" s="4" t="s">
        <v>102</v>
      </c>
      <c r="B200" s="5" t="s">
        <v>103</v>
      </c>
      <c r="C200" s="6" t="s">
        <v>34</v>
      </c>
      <c r="D200" s="6" t="s">
        <v>653</v>
      </c>
      <c r="E200" s="21">
        <v>326289</v>
      </c>
      <c r="F200" s="60" t="s">
        <v>671</v>
      </c>
      <c r="G200" s="21">
        <v>1</v>
      </c>
      <c r="H200" s="21">
        <v>4</v>
      </c>
      <c r="I200" s="60" t="s">
        <v>761</v>
      </c>
      <c r="J200" s="144" t="s">
        <v>215</v>
      </c>
      <c r="K200" s="13">
        <v>460.1</v>
      </c>
      <c r="L200" s="13">
        <f t="shared" si="85"/>
        <v>460.1</v>
      </c>
      <c r="M200" s="14">
        <f t="shared" si="86"/>
        <v>1840.4</v>
      </c>
      <c r="N200" s="6" t="s">
        <v>778</v>
      </c>
      <c r="O200" s="39">
        <v>41596</v>
      </c>
      <c r="P200" s="6">
        <v>117</v>
      </c>
      <c r="Q200" s="39">
        <v>41619</v>
      </c>
      <c r="R200" s="9" t="s">
        <v>1056</v>
      </c>
      <c r="S200" s="27">
        <v>250</v>
      </c>
      <c r="T200" s="27">
        <f t="shared" si="84"/>
        <v>1000</v>
      </c>
      <c r="U200" s="29" t="s">
        <v>1102</v>
      </c>
      <c r="V200" s="29">
        <v>4</v>
      </c>
      <c r="W200" s="28">
        <f t="shared" si="87"/>
        <v>1000</v>
      </c>
      <c r="X200" s="6" t="s">
        <v>271</v>
      </c>
      <c r="Y200" s="39">
        <v>41852</v>
      </c>
      <c r="Z200" s="55">
        <v>5736</v>
      </c>
      <c r="AA200" s="153">
        <f t="shared" si="82"/>
        <v>0</v>
      </c>
      <c r="AB200" s="9"/>
      <c r="AC200" s="27">
        <f t="shared" si="83"/>
        <v>0</v>
      </c>
    </row>
    <row r="201" spans="1:30" ht="38.25" x14ac:dyDescent="0.25">
      <c r="A201" s="4" t="s">
        <v>102</v>
      </c>
      <c r="B201" s="5" t="s">
        <v>103</v>
      </c>
      <c r="C201" s="6" t="s">
        <v>34</v>
      </c>
      <c r="D201" s="6" t="s">
        <v>653</v>
      </c>
      <c r="E201" s="21">
        <v>375658</v>
      </c>
      <c r="F201" s="21" t="s">
        <v>671</v>
      </c>
      <c r="G201" s="21">
        <v>1</v>
      </c>
      <c r="H201" s="21">
        <v>4</v>
      </c>
      <c r="I201" s="60" t="s">
        <v>761</v>
      </c>
      <c r="J201" s="144" t="s">
        <v>216</v>
      </c>
      <c r="K201" s="13">
        <v>209.37</v>
      </c>
      <c r="L201" s="13">
        <f t="shared" si="85"/>
        <v>209.37</v>
      </c>
      <c r="M201" s="14">
        <f t="shared" si="86"/>
        <v>837.48</v>
      </c>
      <c r="N201" s="6" t="s">
        <v>778</v>
      </c>
      <c r="O201" s="39">
        <v>41596</v>
      </c>
      <c r="P201" s="6">
        <v>118</v>
      </c>
      <c r="Q201" s="39">
        <v>41619</v>
      </c>
      <c r="R201" s="9" t="s">
        <v>1056</v>
      </c>
      <c r="S201" s="27">
        <v>205</v>
      </c>
      <c r="T201" s="27">
        <f t="shared" si="84"/>
        <v>820</v>
      </c>
      <c r="U201" s="29" t="s">
        <v>1102</v>
      </c>
      <c r="V201" s="29">
        <v>4</v>
      </c>
      <c r="W201" s="28">
        <f t="shared" si="87"/>
        <v>820</v>
      </c>
      <c r="X201" s="6" t="s">
        <v>271</v>
      </c>
      <c r="Y201" s="39">
        <v>41852</v>
      </c>
      <c r="Z201" s="55">
        <v>5736</v>
      </c>
      <c r="AA201" s="153">
        <f t="shared" si="82"/>
        <v>0</v>
      </c>
      <c r="AB201" s="9"/>
      <c r="AC201" s="27">
        <f t="shared" si="83"/>
        <v>0</v>
      </c>
    </row>
    <row r="202" spans="1:30" ht="25.5" x14ac:dyDescent="0.25">
      <c r="A202" s="4" t="s">
        <v>104</v>
      </c>
      <c r="B202" s="5" t="s">
        <v>105</v>
      </c>
      <c r="C202" s="6" t="s">
        <v>34</v>
      </c>
      <c r="D202" s="55" t="s">
        <v>653</v>
      </c>
      <c r="E202" s="21">
        <v>348909</v>
      </c>
      <c r="F202" s="21" t="s">
        <v>671</v>
      </c>
      <c r="G202" s="7">
        <v>1</v>
      </c>
      <c r="H202" s="21">
        <v>4</v>
      </c>
      <c r="I202" s="21" t="s">
        <v>760</v>
      </c>
      <c r="J202" s="9" t="s">
        <v>217</v>
      </c>
      <c r="K202" s="13">
        <v>38.33</v>
      </c>
      <c r="L202" s="56">
        <f t="shared" ref="L202:L208" si="88">G202*K202</f>
        <v>38.33</v>
      </c>
      <c r="M202" s="14">
        <f t="shared" ref="M202:M208" si="89">H202*K202</f>
        <v>153.32</v>
      </c>
      <c r="N202" s="6" t="s">
        <v>778</v>
      </c>
      <c r="O202" s="39">
        <v>41596</v>
      </c>
      <c r="P202" s="6">
        <v>119</v>
      </c>
      <c r="Q202" s="39">
        <v>41619</v>
      </c>
      <c r="R202" s="9" t="s">
        <v>1044</v>
      </c>
      <c r="S202" s="27">
        <v>38.33</v>
      </c>
      <c r="T202" s="27">
        <f t="shared" si="84"/>
        <v>153.32</v>
      </c>
      <c r="U202" s="72"/>
      <c r="V202" s="72"/>
      <c r="W202" s="74">
        <f t="shared" si="87"/>
        <v>0</v>
      </c>
      <c r="X202" s="9"/>
      <c r="Y202" s="9"/>
      <c r="Z202" s="136"/>
      <c r="AA202" s="153">
        <f t="shared" si="82"/>
        <v>4</v>
      </c>
      <c r="AB202" s="9"/>
      <c r="AC202" s="27">
        <f t="shared" si="83"/>
        <v>0</v>
      </c>
    </row>
    <row r="203" spans="1:30" ht="25.5" x14ac:dyDescent="0.25">
      <c r="A203" s="4" t="s">
        <v>104</v>
      </c>
      <c r="B203" s="5" t="s">
        <v>105</v>
      </c>
      <c r="C203" s="6" t="s">
        <v>34</v>
      </c>
      <c r="D203" s="55" t="s">
        <v>653</v>
      </c>
      <c r="E203" s="21">
        <v>352214</v>
      </c>
      <c r="F203" s="21" t="s">
        <v>671</v>
      </c>
      <c r="G203" s="7">
        <v>1</v>
      </c>
      <c r="H203" s="21">
        <v>3</v>
      </c>
      <c r="I203" s="21" t="s">
        <v>760</v>
      </c>
      <c r="J203" s="9" t="s">
        <v>218</v>
      </c>
      <c r="K203" s="13">
        <v>377.87</v>
      </c>
      <c r="L203" s="56">
        <f t="shared" si="88"/>
        <v>377.87</v>
      </c>
      <c r="M203" s="14">
        <f t="shared" si="89"/>
        <v>1133.6100000000001</v>
      </c>
      <c r="N203" s="6" t="s">
        <v>778</v>
      </c>
      <c r="O203" s="39">
        <v>41596</v>
      </c>
      <c r="P203" s="6">
        <v>120</v>
      </c>
      <c r="Q203" s="39">
        <v>41619</v>
      </c>
      <c r="R203" s="9" t="s">
        <v>1045</v>
      </c>
      <c r="S203" s="27">
        <v>149.37</v>
      </c>
      <c r="T203" s="27">
        <f t="shared" si="84"/>
        <v>448.11</v>
      </c>
      <c r="U203" s="29" t="s">
        <v>1107</v>
      </c>
      <c r="V203" s="29">
        <v>2</v>
      </c>
      <c r="W203" s="28">
        <f t="shared" si="87"/>
        <v>298.74</v>
      </c>
      <c r="X203" s="6" t="s">
        <v>271</v>
      </c>
      <c r="Y203" s="39">
        <v>41978</v>
      </c>
      <c r="Z203" s="55">
        <v>17281</v>
      </c>
      <c r="AA203" s="153">
        <f t="shared" si="82"/>
        <v>1</v>
      </c>
      <c r="AB203" s="9"/>
      <c r="AC203" s="27">
        <f t="shared" si="83"/>
        <v>0</v>
      </c>
    </row>
    <row r="204" spans="1:30" ht="25.5" x14ac:dyDescent="0.25">
      <c r="A204" s="4" t="s">
        <v>104</v>
      </c>
      <c r="B204" s="5" t="s">
        <v>105</v>
      </c>
      <c r="C204" s="6" t="s">
        <v>34</v>
      </c>
      <c r="D204" s="55" t="s">
        <v>653</v>
      </c>
      <c r="E204" s="21">
        <v>347245</v>
      </c>
      <c r="F204" s="21" t="s">
        <v>671</v>
      </c>
      <c r="G204" s="7">
        <v>1</v>
      </c>
      <c r="H204" s="21">
        <v>3</v>
      </c>
      <c r="I204" s="21" t="s">
        <v>760</v>
      </c>
      <c r="J204" s="9" t="s">
        <v>219</v>
      </c>
      <c r="K204" s="13">
        <v>52.72</v>
      </c>
      <c r="L204" s="56">
        <f t="shared" si="88"/>
        <v>52.72</v>
      </c>
      <c r="M204" s="14">
        <f t="shared" si="89"/>
        <v>158.16</v>
      </c>
      <c r="N204" s="6" t="s">
        <v>778</v>
      </c>
      <c r="O204" s="39">
        <v>41596</v>
      </c>
      <c r="P204" s="6">
        <v>121</v>
      </c>
      <c r="Q204" s="39">
        <v>41619</v>
      </c>
      <c r="R204" s="9" t="s">
        <v>1044</v>
      </c>
      <c r="S204" s="27">
        <v>38.53</v>
      </c>
      <c r="T204" s="27">
        <f t="shared" si="84"/>
        <v>115.59</v>
      </c>
      <c r="U204" s="29" t="s">
        <v>1104</v>
      </c>
      <c r="V204" s="29">
        <v>1</v>
      </c>
      <c r="W204" s="28">
        <f t="shared" si="87"/>
        <v>38.53</v>
      </c>
      <c r="X204" s="6" t="s">
        <v>271</v>
      </c>
      <c r="Y204" s="39">
        <v>41844</v>
      </c>
      <c r="Z204" s="6">
        <v>25069</v>
      </c>
      <c r="AA204" s="153">
        <f t="shared" si="82"/>
        <v>2</v>
      </c>
      <c r="AB204" s="9"/>
      <c r="AC204" s="27">
        <f t="shared" si="83"/>
        <v>0</v>
      </c>
    </row>
    <row r="205" spans="1:30" x14ac:dyDescent="0.25">
      <c r="A205" s="4" t="s">
        <v>104</v>
      </c>
      <c r="B205" s="5" t="s">
        <v>105</v>
      </c>
      <c r="C205" s="6" t="s">
        <v>34</v>
      </c>
      <c r="D205" s="55" t="s">
        <v>653</v>
      </c>
      <c r="E205" s="21">
        <v>354574</v>
      </c>
      <c r="F205" s="21" t="s">
        <v>671</v>
      </c>
      <c r="G205" s="7">
        <v>1</v>
      </c>
      <c r="H205" s="21">
        <v>20</v>
      </c>
      <c r="I205" s="21" t="s">
        <v>757</v>
      </c>
      <c r="J205" s="9" t="s">
        <v>220</v>
      </c>
      <c r="K205" s="13">
        <v>31.87</v>
      </c>
      <c r="L205" s="56">
        <f t="shared" si="88"/>
        <v>31.87</v>
      </c>
      <c r="M205" s="14">
        <f t="shared" si="89"/>
        <v>637.4</v>
      </c>
      <c r="N205" s="6" t="s">
        <v>778</v>
      </c>
      <c r="O205" s="39">
        <v>41596</v>
      </c>
      <c r="P205" s="6">
        <v>122</v>
      </c>
      <c r="Q205" s="39">
        <v>41619</v>
      </c>
      <c r="R205" s="63" t="s">
        <v>472</v>
      </c>
      <c r="S205" s="27"/>
      <c r="T205" s="27">
        <f t="shared" si="84"/>
        <v>0</v>
      </c>
      <c r="U205" s="29"/>
      <c r="V205" s="29"/>
      <c r="W205" s="10"/>
      <c r="X205" s="9"/>
      <c r="Y205" s="9"/>
      <c r="Z205" s="136"/>
      <c r="AA205" s="153">
        <v>0</v>
      </c>
      <c r="AB205" s="9"/>
      <c r="AC205" s="27">
        <f t="shared" si="83"/>
        <v>0</v>
      </c>
    </row>
    <row r="206" spans="1:30" x14ac:dyDescent="0.25">
      <c r="A206" s="4" t="s">
        <v>104</v>
      </c>
      <c r="B206" s="5" t="s">
        <v>105</v>
      </c>
      <c r="C206" s="6" t="s">
        <v>34</v>
      </c>
      <c r="D206" s="55" t="s">
        <v>653</v>
      </c>
      <c r="E206" s="21">
        <v>348267</v>
      </c>
      <c r="F206" s="21" t="s">
        <v>671</v>
      </c>
      <c r="G206" s="7">
        <v>1</v>
      </c>
      <c r="H206" s="21">
        <v>50</v>
      </c>
      <c r="I206" s="21" t="s">
        <v>757</v>
      </c>
      <c r="J206" s="9" t="s">
        <v>221</v>
      </c>
      <c r="K206" s="13">
        <v>27.34</v>
      </c>
      <c r="L206" s="56">
        <f t="shared" si="88"/>
        <v>27.34</v>
      </c>
      <c r="M206" s="14">
        <f t="shared" si="89"/>
        <v>1367</v>
      </c>
      <c r="N206" s="6" t="s">
        <v>778</v>
      </c>
      <c r="O206" s="39">
        <v>41596</v>
      </c>
      <c r="P206" s="6">
        <v>123</v>
      </c>
      <c r="Q206" s="39">
        <v>41619</v>
      </c>
      <c r="R206" s="9" t="s">
        <v>1044</v>
      </c>
      <c r="S206" s="27">
        <v>11</v>
      </c>
      <c r="T206" s="27">
        <f t="shared" si="84"/>
        <v>550</v>
      </c>
      <c r="U206" s="72"/>
      <c r="V206" s="72"/>
      <c r="W206" s="74">
        <f>V206*S206</f>
        <v>0</v>
      </c>
      <c r="X206" s="9"/>
      <c r="Y206" s="9"/>
      <c r="Z206" s="136"/>
      <c r="AA206" s="153">
        <f t="shared" si="82"/>
        <v>50</v>
      </c>
      <c r="AB206" s="9"/>
      <c r="AC206" s="27">
        <f t="shared" si="83"/>
        <v>0</v>
      </c>
    </row>
    <row r="207" spans="1:30" x14ac:dyDescent="0.25">
      <c r="A207" s="4" t="s">
        <v>104</v>
      </c>
      <c r="B207" s="5" t="s">
        <v>105</v>
      </c>
      <c r="C207" s="6" t="s">
        <v>34</v>
      </c>
      <c r="D207" s="55" t="s">
        <v>653</v>
      </c>
      <c r="E207" s="21">
        <v>347148</v>
      </c>
      <c r="F207" s="21" t="s">
        <v>671</v>
      </c>
      <c r="G207" s="7">
        <v>4</v>
      </c>
      <c r="H207" s="21">
        <v>50</v>
      </c>
      <c r="I207" s="21" t="s">
        <v>757</v>
      </c>
      <c r="J207" s="9" t="s">
        <v>222</v>
      </c>
      <c r="K207" s="13">
        <v>240.58</v>
      </c>
      <c r="L207" s="56">
        <f t="shared" si="88"/>
        <v>962.32</v>
      </c>
      <c r="M207" s="14">
        <f t="shared" si="89"/>
        <v>12029</v>
      </c>
      <c r="N207" s="6" t="s">
        <v>778</v>
      </c>
      <c r="O207" s="39">
        <v>41596</v>
      </c>
      <c r="P207" s="6">
        <v>124</v>
      </c>
      <c r="Q207" s="39">
        <v>41619</v>
      </c>
      <c r="R207" s="9" t="s">
        <v>1055</v>
      </c>
      <c r="S207" s="27">
        <v>39.99</v>
      </c>
      <c r="T207" s="27">
        <f t="shared" si="84"/>
        <v>1999.5</v>
      </c>
      <c r="U207" s="29" t="s">
        <v>1112</v>
      </c>
      <c r="V207" s="29">
        <v>10</v>
      </c>
      <c r="W207" s="28">
        <f>V207*S207</f>
        <v>399.90000000000003</v>
      </c>
      <c r="X207" s="6" t="s">
        <v>271</v>
      </c>
      <c r="Y207" s="39">
        <v>41859</v>
      </c>
      <c r="Z207" s="55">
        <v>37785</v>
      </c>
      <c r="AA207" s="153">
        <v>32</v>
      </c>
      <c r="AB207" s="9"/>
      <c r="AC207" s="27">
        <f t="shared" si="83"/>
        <v>0</v>
      </c>
      <c r="AD207" s="159" t="s">
        <v>1114</v>
      </c>
    </row>
    <row r="208" spans="1:30" ht="25.5" x14ac:dyDescent="0.25">
      <c r="A208" s="4" t="s">
        <v>104</v>
      </c>
      <c r="B208" s="5" t="s">
        <v>105</v>
      </c>
      <c r="C208" s="6" t="s">
        <v>34</v>
      </c>
      <c r="D208" s="55" t="s">
        <v>653</v>
      </c>
      <c r="E208" s="21">
        <v>361066</v>
      </c>
      <c r="F208" s="21" t="s">
        <v>671</v>
      </c>
      <c r="G208" s="7">
        <v>1</v>
      </c>
      <c r="H208" s="21">
        <v>4</v>
      </c>
      <c r="I208" s="21" t="s">
        <v>776</v>
      </c>
      <c r="J208" s="9" t="s">
        <v>395</v>
      </c>
      <c r="K208" s="13">
        <v>322.97000000000003</v>
      </c>
      <c r="L208" s="56">
        <f t="shared" si="88"/>
        <v>322.97000000000003</v>
      </c>
      <c r="M208" s="14">
        <f t="shared" si="89"/>
        <v>1291.8800000000001</v>
      </c>
      <c r="N208" s="6" t="s">
        <v>778</v>
      </c>
      <c r="O208" s="39">
        <v>41596</v>
      </c>
      <c r="P208" s="6">
        <v>125</v>
      </c>
      <c r="Q208" s="39">
        <v>41619</v>
      </c>
      <c r="R208" s="63" t="s">
        <v>471</v>
      </c>
      <c r="S208" s="27"/>
      <c r="T208" s="27">
        <f t="shared" si="84"/>
        <v>0</v>
      </c>
      <c r="U208" s="29"/>
      <c r="V208" s="29"/>
      <c r="W208" s="10"/>
      <c r="X208" s="9"/>
      <c r="Y208" s="9"/>
      <c r="Z208" s="136"/>
      <c r="AA208" s="153">
        <v>0</v>
      </c>
      <c r="AB208" s="9"/>
      <c r="AC208" s="27">
        <f t="shared" si="83"/>
        <v>0</v>
      </c>
    </row>
    <row r="209" spans="1:30" ht="25.5" x14ac:dyDescent="0.25">
      <c r="A209" s="4" t="s">
        <v>106</v>
      </c>
      <c r="B209" s="5" t="s">
        <v>33</v>
      </c>
      <c r="C209" s="6" t="s">
        <v>34</v>
      </c>
      <c r="D209" s="6" t="s">
        <v>655</v>
      </c>
      <c r="E209" s="60">
        <v>3271</v>
      </c>
      <c r="F209" s="60" t="s">
        <v>668</v>
      </c>
      <c r="G209" s="60">
        <v>1</v>
      </c>
      <c r="H209" s="60">
        <v>100</v>
      </c>
      <c r="I209" s="60" t="s">
        <v>107</v>
      </c>
      <c r="J209" s="149" t="s">
        <v>223</v>
      </c>
      <c r="K209" s="61">
        <v>6.44</v>
      </c>
      <c r="L209" s="13">
        <f t="shared" ref="L209:L211" si="90">G209*K209</f>
        <v>6.44</v>
      </c>
      <c r="M209" s="14">
        <f t="shared" ref="M209:M211" si="91">H209*K209</f>
        <v>644</v>
      </c>
      <c r="N209" s="6" t="s">
        <v>959</v>
      </c>
      <c r="O209" s="39">
        <v>41565</v>
      </c>
      <c r="P209" s="6">
        <v>136</v>
      </c>
      <c r="Q209" s="41">
        <v>41586</v>
      </c>
      <c r="R209" s="9" t="s">
        <v>984</v>
      </c>
      <c r="S209" s="27">
        <v>2.3199999999999998</v>
      </c>
      <c r="T209" s="27">
        <f>S209*H209</f>
        <v>231.99999999999997</v>
      </c>
      <c r="U209" s="29" t="s">
        <v>1129</v>
      </c>
      <c r="V209" s="29">
        <v>10</v>
      </c>
      <c r="W209" s="28">
        <f>V209*S209</f>
        <v>23.2</v>
      </c>
      <c r="X209" s="6" t="s">
        <v>271</v>
      </c>
      <c r="Y209" s="39">
        <v>41842</v>
      </c>
      <c r="Z209" s="55">
        <v>2052</v>
      </c>
      <c r="AA209" s="153">
        <f t="shared" si="82"/>
        <v>90</v>
      </c>
      <c r="AB209" s="9">
        <v>10</v>
      </c>
      <c r="AC209" s="27">
        <f t="shared" si="83"/>
        <v>23.2</v>
      </c>
    </row>
    <row r="210" spans="1:30" ht="25.5" x14ac:dyDescent="0.25">
      <c r="A210" s="4" t="s">
        <v>106</v>
      </c>
      <c r="B210" s="5" t="s">
        <v>33</v>
      </c>
      <c r="C210" s="6" t="s">
        <v>34</v>
      </c>
      <c r="D210" s="6" t="s">
        <v>655</v>
      </c>
      <c r="E210" s="7">
        <v>68446</v>
      </c>
      <c r="F210" s="60" t="s">
        <v>668</v>
      </c>
      <c r="G210" s="7">
        <v>1</v>
      </c>
      <c r="H210" s="7">
        <v>10</v>
      </c>
      <c r="I210" s="21" t="s">
        <v>107</v>
      </c>
      <c r="J210" s="144" t="s">
        <v>224</v>
      </c>
      <c r="K210" s="13">
        <v>1.59</v>
      </c>
      <c r="L210" s="13">
        <f t="shared" si="90"/>
        <v>1.59</v>
      </c>
      <c r="M210" s="14">
        <f t="shared" si="91"/>
        <v>15.9</v>
      </c>
      <c r="N210" s="6" t="s">
        <v>959</v>
      </c>
      <c r="O210" s="39">
        <v>41565</v>
      </c>
      <c r="P210" s="6">
        <v>137</v>
      </c>
      <c r="Q210" s="41">
        <v>41586</v>
      </c>
      <c r="R210" s="63" t="s">
        <v>471</v>
      </c>
      <c r="S210" s="27"/>
      <c r="T210" s="27">
        <f t="shared" ref="T210:T211" si="92">S210*H210</f>
        <v>0</v>
      </c>
      <c r="U210" s="29"/>
      <c r="V210" s="29"/>
      <c r="W210" s="10"/>
      <c r="X210" s="9"/>
      <c r="Y210" s="9"/>
      <c r="Z210" s="136"/>
      <c r="AA210" s="153">
        <v>0</v>
      </c>
      <c r="AB210" s="9"/>
      <c r="AC210" s="27">
        <f t="shared" si="83"/>
        <v>0</v>
      </c>
    </row>
    <row r="211" spans="1:30" ht="25.5" x14ac:dyDescent="0.25">
      <c r="A211" s="4" t="s">
        <v>106</v>
      </c>
      <c r="B211" s="5" t="s">
        <v>33</v>
      </c>
      <c r="C211" s="6" t="s">
        <v>34</v>
      </c>
      <c r="D211" s="6" t="s">
        <v>655</v>
      </c>
      <c r="E211" s="7">
        <v>28479</v>
      </c>
      <c r="F211" s="60" t="s">
        <v>668</v>
      </c>
      <c r="G211" s="7">
        <v>1</v>
      </c>
      <c r="H211" s="7">
        <v>10</v>
      </c>
      <c r="I211" s="21" t="s">
        <v>68</v>
      </c>
      <c r="J211" s="132" t="s">
        <v>318</v>
      </c>
      <c r="K211" s="12">
        <v>116.03</v>
      </c>
      <c r="L211" s="13">
        <f t="shared" si="90"/>
        <v>116.03</v>
      </c>
      <c r="M211" s="14">
        <f t="shared" si="91"/>
        <v>1160.3</v>
      </c>
      <c r="N211" s="6" t="s">
        <v>959</v>
      </c>
      <c r="O211" s="39">
        <v>41565</v>
      </c>
      <c r="P211" s="6">
        <v>138</v>
      </c>
      <c r="Q211" s="41">
        <v>41586</v>
      </c>
      <c r="R211" s="9" t="s">
        <v>985</v>
      </c>
      <c r="S211" s="27">
        <v>105.2</v>
      </c>
      <c r="T211" s="27">
        <f t="shared" si="92"/>
        <v>1052</v>
      </c>
      <c r="U211" s="29" t="s">
        <v>1090</v>
      </c>
      <c r="V211" s="29">
        <v>2</v>
      </c>
      <c r="W211" s="28">
        <f>V211*S211</f>
        <v>210.4</v>
      </c>
      <c r="X211" s="9"/>
      <c r="Y211" s="9"/>
      <c r="Z211" s="136"/>
      <c r="AA211" s="153">
        <f t="shared" si="82"/>
        <v>8</v>
      </c>
      <c r="AB211" s="9"/>
      <c r="AC211" s="27">
        <f t="shared" si="83"/>
        <v>0</v>
      </c>
    </row>
    <row r="212" spans="1:30" ht="25.5" x14ac:dyDescent="0.25">
      <c r="A212" s="4" t="s">
        <v>108</v>
      </c>
      <c r="B212" s="5" t="s">
        <v>33</v>
      </c>
      <c r="C212" s="6" t="s">
        <v>34</v>
      </c>
      <c r="D212" s="6" t="s">
        <v>645</v>
      </c>
      <c r="E212" s="21">
        <v>232399</v>
      </c>
      <c r="F212" s="60" t="s">
        <v>668</v>
      </c>
      <c r="G212" s="21">
        <v>1</v>
      </c>
      <c r="H212" s="21">
        <v>500</v>
      </c>
      <c r="I212" s="21" t="s">
        <v>68</v>
      </c>
      <c r="J212" s="156" t="s">
        <v>225</v>
      </c>
      <c r="K212" s="13">
        <v>0.77</v>
      </c>
      <c r="L212" s="13">
        <f t="shared" ref="L212:L228" si="93">G212*K212</f>
        <v>0.77</v>
      </c>
      <c r="M212" s="14">
        <f t="shared" ref="M212:M228" si="94">H212*K212</f>
        <v>385</v>
      </c>
      <c r="N212" s="6"/>
      <c r="O212" s="6"/>
      <c r="P212" s="6"/>
      <c r="Q212" s="9"/>
      <c r="R212" s="9"/>
      <c r="S212" s="9"/>
      <c r="T212" s="9"/>
      <c r="U212" s="29"/>
      <c r="V212" s="72">
        <v>100</v>
      </c>
      <c r="W212" s="74">
        <f>K212*V212</f>
        <v>77</v>
      </c>
      <c r="X212" s="9"/>
      <c r="Y212" s="9"/>
      <c r="Z212" s="136"/>
      <c r="AA212" s="153">
        <f t="shared" si="82"/>
        <v>400</v>
      </c>
      <c r="AB212" s="5"/>
      <c r="AC212" s="27">
        <f t="shared" si="83"/>
        <v>0</v>
      </c>
      <c r="AD212" s="75"/>
    </row>
    <row r="213" spans="1:30" ht="25.5" x14ac:dyDescent="0.25">
      <c r="A213" s="4" t="s">
        <v>108</v>
      </c>
      <c r="B213" s="5" t="s">
        <v>33</v>
      </c>
      <c r="C213" s="6" t="s">
        <v>34</v>
      </c>
      <c r="D213" s="6" t="s">
        <v>645</v>
      </c>
      <c r="E213" s="21">
        <v>299607</v>
      </c>
      <c r="F213" s="60" t="s">
        <v>668</v>
      </c>
      <c r="G213" s="21">
        <v>1</v>
      </c>
      <c r="H213" s="21">
        <v>500</v>
      </c>
      <c r="I213" s="21" t="s">
        <v>91</v>
      </c>
      <c r="J213" s="156" t="s">
        <v>226</v>
      </c>
      <c r="K213" s="13">
        <v>0.94</v>
      </c>
      <c r="L213" s="13">
        <f t="shared" si="93"/>
        <v>0.94</v>
      </c>
      <c r="M213" s="14">
        <f t="shared" si="94"/>
        <v>470</v>
      </c>
      <c r="N213" s="6"/>
      <c r="O213" s="6"/>
      <c r="P213" s="6"/>
      <c r="Q213" s="9"/>
      <c r="R213" s="9"/>
      <c r="S213" s="9"/>
      <c r="T213" s="9"/>
      <c r="U213" s="29"/>
      <c r="V213" s="72">
        <v>100</v>
      </c>
      <c r="W213" s="74">
        <f t="shared" ref="W213:W228" si="95">K213*V213</f>
        <v>94</v>
      </c>
      <c r="X213" s="9"/>
      <c r="Y213" s="9"/>
      <c r="Z213" s="136"/>
      <c r="AA213" s="153">
        <f t="shared" si="82"/>
        <v>400</v>
      </c>
      <c r="AB213" s="5"/>
      <c r="AC213" s="27">
        <f t="shared" si="83"/>
        <v>0</v>
      </c>
      <c r="AD213" s="75"/>
    </row>
    <row r="214" spans="1:30" ht="25.5" x14ac:dyDescent="0.25">
      <c r="A214" s="4" t="s">
        <v>108</v>
      </c>
      <c r="B214" s="5" t="s">
        <v>33</v>
      </c>
      <c r="C214" s="6" t="s">
        <v>34</v>
      </c>
      <c r="D214" s="6" t="s">
        <v>645</v>
      </c>
      <c r="E214" s="21">
        <v>226700</v>
      </c>
      <c r="F214" s="60" t="s">
        <v>668</v>
      </c>
      <c r="G214" s="21">
        <v>1</v>
      </c>
      <c r="H214" s="21">
        <v>500</v>
      </c>
      <c r="I214" s="21" t="s">
        <v>91</v>
      </c>
      <c r="J214" s="156" t="s">
        <v>227</v>
      </c>
      <c r="K214" s="13">
        <v>1.3</v>
      </c>
      <c r="L214" s="13">
        <f t="shared" si="93"/>
        <v>1.3</v>
      </c>
      <c r="M214" s="14">
        <f t="shared" si="94"/>
        <v>650</v>
      </c>
      <c r="N214" s="6"/>
      <c r="O214" s="6"/>
      <c r="P214" s="6"/>
      <c r="Q214" s="9"/>
      <c r="R214" s="9"/>
      <c r="S214" s="9"/>
      <c r="T214" s="9"/>
      <c r="U214" s="29"/>
      <c r="V214" s="72">
        <v>30</v>
      </c>
      <c r="W214" s="74">
        <f t="shared" si="95"/>
        <v>39</v>
      </c>
      <c r="X214" s="9"/>
      <c r="Y214" s="9"/>
      <c r="Z214" s="136"/>
      <c r="AA214" s="153">
        <f t="shared" si="82"/>
        <v>470</v>
      </c>
      <c r="AB214" s="5"/>
      <c r="AC214" s="27">
        <f t="shared" si="83"/>
        <v>0</v>
      </c>
      <c r="AD214" s="75"/>
    </row>
    <row r="215" spans="1:30" ht="25.5" x14ac:dyDescent="0.25">
      <c r="A215" s="4" t="s">
        <v>108</v>
      </c>
      <c r="B215" s="5" t="s">
        <v>33</v>
      </c>
      <c r="C215" s="6" t="s">
        <v>34</v>
      </c>
      <c r="D215" s="6" t="s">
        <v>645</v>
      </c>
      <c r="E215" s="21">
        <v>30414</v>
      </c>
      <c r="F215" s="60" t="s">
        <v>668</v>
      </c>
      <c r="G215" s="21">
        <v>1</v>
      </c>
      <c r="H215" s="21">
        <v>500</v>
      </c>
      <c r="I215" s="21" t="s">
        <v>109</v>
      </c>
      <c r="J215" s="156" t="s">
        <v>228</v>
      </c>
      <c r="K215" s="13">
        <v>0.92</v>
      </c>
      <c r="L215" s="13">
        <f t="shared" si="93"/>
        <v>0.92</v>
      </c>
      <c r="M215" s="14">
        <f t="shared" si="94"/>
        <v>460</v>
      </c>
      <c r="N215" s="6"/>
      <c r="O215" s="6"/>
      <c r="P215" s="6"/>
      <c r="Q215" s="9"/>
      <c r="R215" s="9"/>
      <c r="S215" s="9"/>
      <c r="T215" s="9"/>
      <c r="U215" s="29"/>
      <c r="V215" s="72">
        <v>30</v>
      </c>
      <c r="W215" s="74">
        <f t="shared" si="95"/>
        <v>27.6</v>
      </c>
      <c r="X215" s="9"/>
      <c r="Y215" s="9"/>
      <c r="Z215" s="136"/>
      <c r="AA215" s="153">
        <f t="shared" si="82"/>
        <v>470</v>
      </c>
      <c r="AB215" s="5"/>
      <c r="AC215" s="27">
        <f t="shared" si="83"/>
        <v>0</v>
      </c>
      <c r="AD215" s="75"/>
    </row>
    <row r="216" spans="1:30" ht="25.5" x14ac:dyDescent="0.25">
      <c r="A216" s="4" t="s">
        <v>108</v>
      </c>
      <c r="B216" s="5" t="s">
        <v>33</v>
      </c>
      <c r="C216" s="6" t="s">
        <v>34</v>
      </c>
      <c r="D216" s="6" t="s">
        <v>645</v>
      </c>
      <c r="E216" s="21">
        <v>384525</v>
      </c>
      <c r="F216" s="60" t="s">
        <v>668</v>
      </c>
      <c r="G216" s="21">
        <v>1</v>
      </c>
      <c r="H216" s="21">
        <v>500</v>
      </c>
      <c r="I216" s="21" t="s">
        <v>69</v>
      </c>
      <c r="J216" s="144" t="s">
        <v>229</v>
      </c>
      <c r="K216" s="13">
        <v>0</v>
      </c>
      <c r="L216" s="13">
        <f t="shared" si="93"/>
        <v>0</v>
      </c>
      <c r="M216" s="14">
        <f t="shared" si="94"/>
        <v>0</v>
      </c>
      <c r="N216" s="9" t="s">
        <v>404</v>
      </c>
      <c r="O216" s="9"/>
      <c r="P216" s="9"/>
      <c r="Q216" s="9"/>
      <c r="R216" s="9"/>
      <c r="S216" s="9"/>
      <c r="T216" s="9"/>
      <c r="U216" s="29"/>
      <c r="V216" s="72">
        <v>0</v>
      </c>
      <c r="W216" s="74">
        <f t="shared" si="95"/>
        <v>0</v>
      </c>
      <c r="X216" s="9"/>
      <c r="Y216" s="9"/>
      <c r="Z216" s="136"/>
      <c r="AA216" s="153">
        <v>0</v>
      </c>
      <c r="AB216" s="5"/>
      <c r="AC216" s="27">
        <f t="shared" si="83"/>
        <v>0</v>
      </c>
      <c r="AD216" s="75"/>
    </row>
    <row r="217" spans="1:30" ht="25.5" x14ac:dyDescent="0.25">
      <c r="A217" s="4" t="s">
        <v>108</v>
      </c>
      <c r="B217" s="5" t="s">
        <v>33</v>
      </c>
      <c r="C217" s="6" t="s">
        <v>34</v>
      </c>
      <c r="D217" s="6" t="s">
        <v>645</v>
      </c>
      <c r="E217" s="21">
        <v>390766</v>
      </c>
      <c r="F217" s="60" t="s">
        <v>668</v>
      </c>
      <c r="G217" s="21">
        <v>1</v>
      </c>
      <c r="H217" s="21">
        <v>500</v>
      </c>
      <c r="I217" s="21" t="s">
        <v>91</v>
      </c>
      <c r="J217" s="144" t="s">
        <v>146</v>
      </c>
      <c r="K217" s="13">
        <v>0</v>
      </c>
      <c r="L217" s="13">
        <f t="shared" si="93"/>
        <v>0</v>
      </c>
      <c r="M217" s="14">
        <f t="shared" si="94"/>
        <v>0</v>
      </c>
      <c r="N217" s="9" t="s">
        <v>404</v>
      </c>
      <c r="O217" s="9"/>
      <c r="P217" s="9"/>
      <c r="Q217" s="9"/>
      <c r="R217" s="9"/>
      <c r="S217" s="9"/>
      <c r="T217" s="9"/>
      <c r="U217" s="29"/>
      <c r="V217" s="72">
        <v>0</v>
      </c>
      <c r="W217" s="74">
        <f t="shared" si="95"/>
        <v>0</v>
      </c>
      <c r="X217" s="9"/>
      <c r="Y217" s="9"/>
      <c r="Z217" s="136"/>
      <c r="AA217" s="153">
        <v>0</v>
      </c>
      <c r="AB217" s="5"/>
      <c r="AC217" s="27">
        <f t="shared" si="83"/>
        <v>0</v>
      </c>
      <c r="AD217" s="75"/>
    </row>
    <row r="218" spans="1:30" ht="25.5" x14ac:dyDescent="0.25">
      <c r="A218" s="4" t="s">
        <v>108</v>
      </c>
      <c r="B218" s="5" t="s">
        <v>33</v>
      </c>
      <c r="C218" s="6" t="s">
        <v>34</v>
      </c>
      <c r="D218" s="6" t="s">
        <v>645</v>
      </c>
      <c r="E218" s="21">
        <v>318923</v>
      </c>
      <c r="F218" s="60" t="s">
        <v>668</v>
      </c>
      <c r="G218" s="21">
        <v>1</v>
      </c>
      <c r="H218" s="21">
        <v>500</v>
      </c>
      <c r="I218" s="21" t="s">
        <v>68</v>
      </c>
      <c r="J218" s="156" t="s">
        <v>230</v>
      </c>
      <c r="K218" s="13">
        <v>0.36</v>
      </c>
      <c r="L218" s="13">
        <f t="shared" si="93"/>
        <v>0.36</v>
      </c>
      <c r="M218" s="14">
        <f t="shared" si="94"/>
        <v>180</v>
      </c>
      <c r="N218" s="6"/>
      <c r="O218" s="6"/>
      <c r="P218" s="6"/>
      <c r="Q218" s="9"/>
      <c r="R218" s="9"/>
      <c r="S218" s="9"/>
      <c r="T218" s="9"/>
      <c r="U218" s="29"/>
      <c r="V218" s="72">
        <v>100</v>
      </c>
      <c r="W218" s="74">
        <f t="shared" si="95"/>
        <v>36</v>
      </c>
      <c r="X218" s="9"/>
      <c r="Y218" s="9"/>
      <c r="Z218" s="136"/>
      <c r="AA218" s="153">
        <f t="shared" si="82"/>
        <v>400</v>
      </c>
      <c r="AB218" s="5"/>
      <c r="AC218" s="27">
        <f t="shared" si="83"/>
        <v>0</v>
      </c>
      <c r="AD218" s="75"/>
    </row>
    <row r="219" spans="1:30" ht="25.5" x14ac:dyDescent="0.25">
      <c r="A219" s="4" t="s">
        <v>108</v>
      </c>
      <c r="B219" s="5" t="s">
        <v>33</v>
      </c>
      <c r="C219" s="6" t="s">
        <v>34</v>
      </c>
      <c r="D219" s="6" t="s">
        <v>645</v>
      </c>
      <c r="E219" s="21">
        <v>224639</v>
      </c>
      <c r="F219" s="60" t="s">
        <v>668</v>
      </c>
      <c r="G219" s="21">
        <v>1</v>
      </c>
      <c r="H219" s="35">
        <v>5000</v>
      </c>
      <c r="I219" s="21" t="s">
        <v>110</v>
      </c>
      <c r="J219" s="144" t="s">
        <v>231</v>
      </c>
      <c r="K219" s="13">
        <v>0</v>
      </c>
      <c r="L219" s="13">
        <v>0</v>
      </c>
      <c r="M219" s="14">
        <f t="shared" si="94"/>
        <v>0</v>
      </c>
      <c r="N219" s="9" t="s">
        <v>404</v>
      </c>
      <c r="O219" s="9"/>
      <c r="P219" s="9"/>
      <c r="Q219" s="9"/>
      <c r="R219" s="9"/>
      <c r="S219" s="9"/>
      <c r="T219" s="9"/>
      <c r="U219" s="29"/>
      <c r="V219" s="72">
        <v>0</v>
      </c>
      <c r="W219" s="74">
        <f t="shared" si="95"/>
        <v>0</v>
      </c>
      <c r="X219" s="9"/>
      <c r="Y219" s="9"/>
      <c r="Z219" s="136"/>
      <c r="AA219" s="153">
        <v>0</v>
      </c>
      <c r="AB219" s="141"/>
      <c r="AC219" s="27">
        <f t="shared" si="83"/>
        <v>0</v>
      </c>
      <c r="AD219" s="75"/>
    </row>
    <row r="220" spans="1:30" ht="25.5" x14ac:dyDescent="0.25">
      <c r="A220" s="4" t="s">
        <v>108</v>
      </c>
      <c r="B220" s="5" t="s">
        <v>33</v>
      </c>
      <c r="C220" s="6" t="s">
        <v>34</v>
      </c>
      <c r="D220" s="6" t="s">
        <v>645</v>
      </c>
      <c r="E220" s="21">
        <v>380236</v>
      </c>
      <c r="F220" s="60" t="s">
        <v>668</v>
      </c>
      <c r="G220" s="21">
        <v>1</v>
      </c>
      <c r="H220" s="21">
        <v>40</v>
      </c>
      <c r="I220" s="21" t="s">
        <v>111</v>
      </c>
      <c r="J220" s="156" t="s">
        <v>232</v>
      </c>
      <c r="K220" s="13">
        <v>108.08</v>
      </c>
      <c r="L220" s="13">
        <f t="shared" si="93"/>
        <v>108.08</v>
      </c>
      <c r="M220" s="14">
        <f t="shared" si="94"/>
        <v>4323.2</v>
      </c>
      <c r="N220" s="6"/>
      <c r="O220" s="6"/>
      <c r="P220" s="6"/>
      <c r="Q220" s="9"/>
      <c r="R220" s="9"/>
      <c r="S220" s="9"/>
      <c r="T220" s="9"/>
      <c r="U220" s="29"/>
      <c r="V220" s="72">
        <v>15</v>
      </c>
      <c r="W220" s="74">
        <f t="shared" si="95"/>
        <v>1621.2</v>
      </c>
      <c r="X220" s="9"/>
      <c r="Y220" s="9"/>
      <c r="Z220" s="136"/>
      <c r="AA220" s="153">
        <f t="shared" si="82"/>
        <v>25</v>
      </c>
      <c r="AB220" s="5"/>
      <c r="AC220" s="27">
        <f t="shared" si="83"/>
        <v>0</v>
      </c>
      <c r="AD220" s="75"/>
    </row>
    <row r="221" spans="1:30" ht="25.5" x14ac:dyDescent="0.25">
      <c r="A221" s="4" t="s">
        <v>108</v>
      </c>
      <c r="B221" s="5" t="s">
        <v>33</v>
      </c>
      <c r="C221" s="6" t="s">
        <v>34</v>
      </c>
      <c r="D221" s="6" t="s">
        <v>645</v>
      </c>
      <c r="E221" s="21">
        <v>233667</v>
      </c>
      <c r="F221" s="60" t="s">
        <v>668</v>
      </c>
      <c r="G221" s="21">
        <v>1</v>
      </c>
      <c r="H221" s="21">
        <v>200</v>
      </c>
      <c r="I221" s="21" t="s">
        <v>112</v>
      </c>
      <c r="J221" s="144" t="s">
        <v>233</v>
      </c>
      <c r="K221" s="13">
        <v>0</v>
      </c>
      <c r="L221" s="13">
        <f t="shared" si="93"/>
        <v>0</v>
      </c>
      <c r="M221" s="14">
        <f t="shared" si="94"/>
        <v>0</v>
      </c>
      <c r="N221" s="9" t="s">
        <v>404</v>
      </c>
      <c r="O221" s="9"/>
      <c r="P221" s="9"/>
      <c r="Q221" s="9"/>
      <c r="R221" s="9"/>
      <c r="S221" s="9"/>
      <c r="T221" s="9"/>
      <c r="U221" s="29"/>
      <c r="V221" s="72">
        <v>0</v>
      </c>
      <c r="W221" s="74">
        <f t="shared" si="95"/>
        <v>0</v>
      </c>
      <c r="X221" s="9"/>
      <c r="Y221" s="9"/>
      <c r="Z221" s="136"/>
      <c r="AA221" s="153">
        <v>0</v>
      </c>
      <c r="AB221" s="5"/>
      <c r="AC221" s="27">
        <f t="shared" si="83"/>
        <v>0</v>
      </c>
      <c r="AD221" s="75"/>
    </row>
    <row r="222" spans="1:30" ht="25.5" x14ac:dyDescent="0.25">
      <c r="A222" s="4" t="s">
        <v>108</v>
      </c>
      <c r="B222" s="5" t="s">
        <v>33</v>
      </c>
      <c r="C222" s="6" t="s">
        <v>34</v>
      </c>
      <c r="D222" s="6" t="s">
        <v>645</v>
      </c>
      <c r="E222" s="21">
        <v>241725</v>
      </c>
      <c r="F222" s="60" t="s">
        <v>668</v>
      </c>
      <c r="G222" s="21">
        <v>1</v>
      </c>
      <c r="H222" s="21">
        <v>100</v>
      </c>
      <c r="I222" s="21" t="s">
        <v>68</v>
      </c>
      <c r="J222" s="156" t="s">
        <v>234</v>
      </c>
      <c r="K222" s="13">
        <v>0.59</v>
      </c>
      <c r="L222" s="13">
        <f t="shared" si="93"/>
        <v>0.59</v>
      </c>
      <c r="M222" s="14">
        <f t="shared" si="94"/>
        <v>59</v>
      </c>
      <c r="N222" s="6"/>
      <c r="O222" s="6"/>
      <c r="P222" s="6"/>
      <c r="Q222" s="9"/>
      <c r="R222" s="9"/>
      <c r="S222" s="9"/>
      <c r="T222" s="9"/>
      <c r="U222" s="29"/>
      <c r="V222" s="72"/>
      <c r="W222" s="74">
        <f t="shared" si="95"/>
        <v>0</v>
      </c>
      <c r="X222" s="9"/>
      <c r="Y222" s="9"/>
      <c r="Z222" s="136"/>
      <c r="AA222" s="153">
        <f t="shared" si="82"/>
        <v>100</v>
      </c>
      <c r="AB222" s="5"/>
      <c r="AC222" s="27">
        <f t="shared" si="83"/>
        <v>0</v>
      </c>
      <c r="AD222" s="75"/>
    </row>
    <row r="223" spans="1:30" ht="25.5" x14ac:dyDescent="0.25">
      <c r="A223" s="4" t="s">
        <v>108</v>
      </c>
      <c r="B223" s="5" t="s">
        <v>33</v>
      </c>
      <c r="C223" s="6" t="s">
        <v>34</v>
      </c>
      <c r="D223" s="6" t="s">
        <v>645</v>
      </c>
      <c r="E223" s="7">
        <v>150236</v>
      </c>
      <c r="F223" s="60" t="s">
        <v>668</v>
      </c>
      <c r="G223" s="7">
        <v>1</v>
      </c>
      <c r="H223" s="7">
        <v>20</v>
      </c>
      <c r="I223" s="21" t="s">
        <v>68</v>
      </c>
      <c r="J223" s="144" t="s">
        <v>235</v>
      </c>
      <c r="K223" s="13">
        <v>486</v>
      </c>
      <c r="L223" s="13">
        <f t="shared" si="93"/>
        <v>486</v>
      </c>
      <c r="M223" s="14">
        <f t="shared" si="94"/>
        <v>9720</v>
      </c>
      <c r="N223" s="5" t="s">
        <v>1072</v>
      </c>
      <c r="O223" s="6"/>
      <c r="P223" s="6"/>
      <c r="Q223" s="9"/>
      <c r="R223" s="9"/>
      <c r="S223" s="9"/>
      <c r="T223" s="9"/>
      <c r="U223" s="29"/>
      <c r="V223" s="72">
        <v>5</v>
      </c>
      <c r="W223" s="74">
        <f t="shared" si="95"/>
        <v>2430</v>
      </c>
      <c r="X223" s="9"/>
      <c r="Y223" s="9"/>
      <c r="Z223" s="136"/>
      <c r="AA223" s="153">
        <v>0</v>
      </c>
      <c r="AB223" s="142"/>
      <c r="AC223" s="27">
        <f t="shared" si="83"/>
        <v>0</v>
      </c>
      <c r="AD223" s="75"/>
    </row>
    <row r="224" spans="1:30" ht="25.5" x14ac:dyDescent="0.25">
      <c r="A224" s="4" t="s">
        <v>108</v>
      </c>
      <c r="B224" s="5" t="s">
        <v>33</v>
      </c>
      <c r="C224" s="6" t="s">
        <v>34</v>
      </c>
      <c r="D224" s="6" t="s">
        <v>645</v>
      </c>
      <c r="E224" s="7">
        <v>150236</v>
      </c>
      <c r="F224" s="60" t="s">
        <v>668</v>
      </c>
      <c r="G224" s="7">
        <v>1</v>
      </c>
      <c r="H224" s="7">
        <v>20</v>
      </c>
      <c r="I224" s="21" t="s">
        <v>68</v>
      </c>
      <c r="J224" s="144" t="s">
        <v>235</v>
      </c>
      <c r="K224" s="13">
        <v>465</v>
      </c>
      <c r="L224" s="13">
        <f t="shared" si="93"/>
        <v>465</v>
      </c>
      <c r="M224" s="14">
        <f t="shared" si="94"/>
        <v>9300</v>
      </c>
      <c r="N224" s="5" t="s">
        <v>1072</v>
      </c>
      <c r="O224" s="6"/>
      <c r="P224" s="6"/>
      <c r="Q224" s="9"/>
      <c r="R224" s="9"/>
      <c r="S224" s="9"/>
      <c r="T224" s="9"/>
      <c r="U224" s="29"/>
      <c r="V224" s="72">
        <v>5</v>
      </c>
      <c r="W224" s="74">
        <f t="shared" si="95"/>
        <v>2325</v>
      </c>
      <c r="X224" s="9"/>
      <c r="Y224" s="9"/>
      <c r="Z224" s="136"/>
      <c r="AA224" s="153">
        <f t="shared" si="82"/>
        <v>15</v>
      </c>
      <c r="AB224" s="142"/>
      <c r="AC224" s="27">
        <f t="shared" si="83"/>
        <v>0</v>
      </c>
      <c r="AD224" s="75"/>
    </row>
    <row r="225" spans="1:30" ht="25.5" x14ac:dyDescent="0.25">
      <c r="A225" s="4" t="s">
        <v>108</v>
      </c>
      <c r="B225" s="5" t="s">
        <v>33</v>
      </c>
      <c r="C225" s="6" t="s">
        <v>34</v>
      </c>
      <c r="D225" s="6" t="s">
        <v>645</v>
      </c>
      <c r="E225" s="21">
        <v>150374</v>
      </c>
      <c r="F225" s="60" t="s">
        <v>668</v>
      </c>
      <c r="G225" s="7">
        <v>1</v>
      </c>
      <c r="H225" s="7">
        <v>100</v>
      </c>
      <c r="I225" s="21" t="s">
        <v>68</v>
      </c>
      <c r="J225" s="156" t="s">
        <v>236</v>
      </c>
      <c r="K225" s="12">
        <v>34.299999999999997</v>
      </c>
      <c r="L225" s="13">
        <f t="shared" si="93"/>
        <v>34.299999999999997</v>
      </c>
      <c r="M225" s="14">
        <f t="shared" si="94"/>
        <v>3429.9999999999995</v>
      </c>
      <c r="N225" s="6"/>
      <c r="O225" s="6"/>
      <c r="P225" s="6"/>
      <c r="Q225" s="9"/>
      <c r="R225" s="9"/>
      <c r="S225" s="9"/>
      <c r="T225" s="9"/>
      <c r="U225" s="29"/>
      <c r="V225" s="72">
        <v>100</v>
      </c>
      <c r="W225" s="74">
        <f t="shared" si="95"/>
        <v>3429.9999999999995</v>
      </c>
      <c r="X225" s="9"/>
      <c r="Y225" s="9"/>
      <c r="Z225" s="136"/>
      <c r="AA225" s="153">
        <f t="shared" si="82"/>
        <v>0</v>
      </c>
      <c r="AB225" s="142"/>
      <c r="AC225" s="27">
        <f t="shared" si="83"/>
        <v>0</v>
      </c>
      <c r="AD225" s="75"/>
    </row>
    <row r="226" spans="1:30" x14ac:dyDescent="0.25">
      <c r="A226" s="4" t="s">
        <v>108</v>
      </c>
      <c r="B226" s="5" t="s">
        <v>33</v>
      </c>
      <c r="C226" s="6" t="s">
        <v>34</v>
      </c>
      <c r="D226" s="6" t="s">
        <v>645</v>
      </c>
      <c r="E226" s="21">
        <v>362837</v>
      </c>
      <c r="F226" s="60" t="s">
        <v>668</v>
      </c>
      <c r="G226" s="7">
        <v>1</v>
      </c>
      <c r="H226" s="7">
        <v>100</v>
      </c>
      <c r="I226" s="21" t="s">
        <v>68</v>
      </c>
      <c r="J226" s="157" t="s">
        <v>237</v>
      </c>
      <c r="K226" s="12">
        <v>38.83</v>
      </c>
      <c r="L226" s="13">
        <f t="shared" si="93"/>
        <v>38.83</v>
      </c>
      <c r="M226" s="14">
        <f t="shared" si="94"/>
        <v>3883</v>
      </c>
      <c r="N226" s="6"/>
      <c r="O226" s="6"/>
      <c r="P226" s="6"/>
      <c r="Q226" s="9"/>
      <c r="R226" s="9"/>
      <c r="S226" s="9"/>
      <c r="T226" s="9"/>
      <c r="U226" s="29"/>
      <c r="V226" s="72">
        <v>10</v>
      </c>
      <c r="W226" s="74">
        <f t="shared" si="95"/>
        <v>388.29999999999995</v>
      </c>
      <c r="X226" s="9"/>
      <c r="Y226" s="9"/>
      <c r="Z226" s="136"/>
      <c r="AA226" s="153">
        <f t="shared" si="82"/>
        <v>90</v>
      </c>
      <c r="AB226" s="142"/>
      <c r="AC226" s="27">
        <f t="shared" si="83"/>
        <v>0</v>
      </c>
      <c r="AD226" s="75"/>
    </row>
    <row r="227" spans="1:30" ht="25.5" x14ac:dyDescent="0.25">
      <c r="A227" s="4" t="s">
        <v>108</v>
      </c>
      <c r="B227" s="5" t="s">
        <v>33</v>
      </c>
      <c r="C227" s="6" t="s">
        <v>34</v>
      </c>
      <c r="D227" s="6" t="s">
        <v>645</v>
      </c>
      <c r="E227" s="21">
        <v>214144</v>
      </c>
      <c r="F227" s="60" t="s">
        <v>668</v>
      </c>
      <c r="G227" s="7">
        <v>1</v>
      </c>
      <c r="H227" s="7">
        <v>20</v>
      </c>
      <c r="I227" s="21" t="s">
        <v>68</v>
      </c>
      <c r="J227" s="156" t="s">
        <v>238</v>
      </c>
      <c r="K227" s="12">
        <v>72.319999999999993</v>
      </c>
      <c r="L227" s="13">
        <f t="shared" si="93"/>
        <v>72.319999999999993</v>
      </c>
      <c r="M227" s="14">
        <f t="shared" si="94"/>
        <v>1446.3999999999999</v>
      </c>
      <c r="N227" s="6"/>
      <c r="O227" s="6"/>
      <c r="P227" s="6"/>
      <c r="Q227" s="9"/>
      <c r="R227" s="9"/>
      <c r="S227" s="9"/>
      <c r="T227" s="9"/>
      <c r="U227" s="29"/>
      <c r="V227" s="72">
        <v>5</v>
      </c>
      <c r="W227" s="74">
        <f t="shared" si="95"/>
        <v>361.59999999999997</v>
      </c>
      <c r="X227" s="9"/>
      <c r="Y227" s="9"/>
      <c r="Z227" s="136"/>
      <c r="AA227" s="153">
        <f t="shared" si="82"/>
        <v>15</v>
      </c>
      <c r="AB227" s="142"/>
      <c r="AC227" s="27">
        <f t="shared" si="83"/>
        <v>0</v>
      </c>
      <c r="AD227" s="75"/>
    </row>
    <row r="228" spans="1:30" ht="25.5" x14ac:dyDescent="0.25">
      <c r="A228" s="16" t="s">
        <v>108</v>
      </c>
      <c r="B228" s="17" t="s">
        <v>33</v>
      </c>
      <c r="C228" s="18" t="s">
        <v>34</v>
      </c>
      <c r="D228" s="6" t="s">
        <v>645</v>
      </c>
      <c r="E228" s="23">
        <v>34746</v>
      </c>
      <c r="F228" s="60" t="s">
        <v>668</v>
      </c>
      <c r="G228" s="24">
        <v>1</v>
      </c>
      <c r="H228" s="24">
        <v>50</v>
      </c>
      <c r="I228" s="23" t="s">
        <v>68</v>
      </c>
      <c r="J228" s="150" t="s">
        <v>239</v>
      </c>
      <c r="K228" s="26">
        <v>0</v>
      </c>
      <c r="L228" s="19">
        <f t="shared" si="93"/>
        <v>0</v>
      </c>
      <c r="M228" s="20">
        <f t="shared" si="94"/>
        <v>0</v>
      </c>
      <c r="N228" s="46" t="s">
        <v>404</v>
      </c>
      <c r="O228" s="46"/>
      <c r="P228" s="46"/>
      <c r="Q228" s="46"/>
      <c r="R228" s="46"/>
      <c r="S228" s="46"/>
      <c r="T228" s="46"/>
      <c r="U228" s="49"/>
      <c r="V228" s="73">
        <v>0</v>
      </c>
      <c r="W228" s="74">
        <f t="shared" si="95"/>
        <v>0</v>
      </c>
      <c r="X228" s="46"/>
      <c r="Y228" s="46"/>
      <c r="Z228" s="137"/>
      <c r="AA228" s="153">
        <v>0</v>
      </c>
      <c r="AB228" s="142"/>
      <c r="AC228" s="27">
        <f t="shared" si="83"/>
        <v>0</v>
      </c>
      <c r="AD228" s="75"/>
    </row>
    <row r="229" spans="1:30" ht="24" x14ac:dyDescent="0.25">
      <c r="A229" s="4" t="s">
        <v>249</v>
      </c>
      <c r="B229" s="5" t="s">
        <v>250</v>
      </c>
      <c r="C229" s="6" t="s">
        <v>34</v>
      </c>
      <c r="D229" s="55" t="s">
        <v>653</v>
      </c>
      <c r="E229" s="51">
        <v>331741</v>
      </c>
      <c r="F229" s="51" t="s">
        <v>667</v>
      </c>
      <c r="G229" s="52">
        <v>1</v>
      </c>
      <c r="H229" s="51">
        <v>6</v>
      </c>
      <c r="I229" s="51" t="s">
        <v>777</v>
      </c>
      <c r="J229" s="151" t="s">
        <v>251</v>
      </c>
      <c r="K229" s="78">
        <v>77.72</v>
      </c>
      <c r="L229" s="56">
        <f t="shared" ref="L229:L232" si="96">G229*K229</f>
        <v>77.72</v>
      </c>
      <c r="M229" s="14">
        <f t="shared" ref="M229:M232" si="97">H229*K229</f>
        <v>466.32</v>
      </c>
      <c r="N229" s="6" t="s">
        <v>778</v>
      </c>
      <c r="O229" s="39">
        <v>41596</v>
      </c>
      <c r="P229" s="6">
        <v>126</v>
      </c>
      <c r="Q229" s="39">
        <v>41619</v>
      </c>
      <c r="R229" s="63" t="s">
        <v>471</v>
      </c>
      <c r="S229" s="27"/>
      <c r="T229" s="27">
        <f t="shared" ref="T229:T232" si="98">S229*H229</f>
        <v>0</v>
      </c>
      <c r="U229" s="29"/>
      <c r="V229" s="29"/>
      <c r="W229" s="10"/>
      <c r="X229" s="9"/>
      <c r="Y229" s="9"/>
      <c r="Z229" s="136"/>
      <c r="AA229" s="153">
        <v>0</v>
      </c>
      <c r="AB229" s="9"/>
      <c r="AC229" s="27">
        <f t="shared" si="83"/>
        <v>0</v>
      </c>
    </row>
    <row r="230" spans="1:30" ht="24" x14ac:dyDescent="0.25">
      <c r="A230" s="4" t="s">
        <v>249</v>
      </c>
      <c r="B230" s="5" t="s">
        <v>250</v>
      </c>
      <c r="C230" s="6" t="s">
        <v>34</v>
      </c>
      <c r="D230" s="55" t="s">
        <v>653</v>
      </c>
      <c r="E230" s="51">
        <v>331742</v>
      </c>
      <c r="F230" s="51" t="s">
        <v>667</v>
      </c>
      <c r="G230" s="52">
        <v>1</v>
      </c>
      <c r="H230" s="51">
        <v>6</v>
      </c>
      <c r="I230" s="51" t="s">
        <v>777</v>
      </c>
      <c r="J230" s="151" t="s">
        <v>252</v>
      </c>
      <c r="K230" s="78">
        <v>25.12</v>
      </c>
      <c r="L230" s="56">
        <f t="shared" si="96"/>
        <v>25.12</v>
      </c>
      <c r="M230" s="14">
        <f t="shared" si="97"/>
        <v>150.72</v>
      </c>
      <c r="N230" s="6" t="s">
        <v>778</v>
      </c>
      <c r="O230" s="39">
        <v>41596</v>
      </c>
      <c r="P230" s="6">
        <v>127</v>
      </c>
      <c r="Q230" s="39">
        <v>41619</v>
      </c>
      <c r="R230" s="63" t="s">
        <v>471</v>
      </c>
      <c r="S230" s="27"/>
      <c r="T230" s="27">
        <f t="shared" si="98"/>
        <v>0</v>
      </c>
      <c r="U230" s="29"/>
      <c r="V230" s="29"/>
      <c r="W230" s="10"/>
      <c r="X230" s="9"/>
      <c r="Y230" s="9"/>
      <c r="Z230" s="136"/>
      <c r="AA230" s="153">
        <v>0</v>
      </c>
      <c r="AB230" s="9"/>
      <c r="AC230" s="27">
        <f t="shared" si="83"/>
        <v>0</v>
      </c>
    </row>
    <row r="231" spans="1:30" x14ac:dyDescent="0.25">
      <c r="A231" s="4" t="s">
        <v>249</v>
      </c>
      <c r="B231" s="5" t="s">
        <v>250</v>
      </c>
      <c r="C231" s="6" t="s">
        <v>34</v>
      </c>
      <c r="D231" s="55" t="s">
        <v>653</v>
      </c>
      <c r="E231" s="51">
        <v>335045</v>
      </c>
      <c r="F231" s="51" t="s">
        <v>667</v>
      </c>
      <c r="G231" s="52">
        <v>40</v>
      </c>
      <c r="H231" s="51">
        <v>240</v>
      </c>
      <c r="I231" s="51" t="s">
        <v>79</v>
      </c>
      <c r="J231" s="151" t="s">
        <v>253</v>
      </c>
      <c r="K231" s="78">
        <v>1.1000000000000001</v>
      </c>
      <c r="L231" s="56">
        <f t="shared" si="96"/>
        <v>44</v>
      </c>
      <c r="M231" s="14">
        <f t="shared" si="97"/>
        <v>264</v>
      </c>
      <c r="N231" s="6" t="s">
        <v>778</v>
      </c>
      <c r="O231" s="39">
        <v>41596</v>
      </c>
      <c r="P231" s="6">
        <v>128</v>
      </c>
      <c r="Q231" s="39">
        <v>41619</v>
      </c>
      <c r="R231" s="63" t="s">
        <v>471</v>
      </c>
      <c r="S231" s="27"/>
      <c r="T231" s="27">
        <f t="shared" si="98"/>
        <v>0</v>
      </c>
      <c r="U231" s="29"/>
      <c r="V231" s="29"/>
      <c r="W231" s="10"/>
      <c r="X231" s="9"/>
      <c r="Y231" s="9"/>
      <c r="Z231" s="136"/>
      <c r="AA231" s="153">
        <v>0</v>
      </c>
      <c r="AB231" s="9"/>
      <c r="AC231" s="27">
        <f t="shared" si="83"/>
        <v>0</v>
      </c>
    </row>
    <row r="232" spans="1:30" ht="24" x14ac:dyDescent="0.25">
      <c r="A232" s="4" t="s">
        <v>249</v>
      </c>
      <c r="B232" s="5" t="s">
        <v>250</v>
      </c>
      <c r="C232" s="6" t="s">
        <v>34</v>
      </c>
      <c r="D232" s="6" t="s">
        <v>653</v>
      </c>
      <c r="E232" s="51">
        <v>331740</v>
      </c>
      <c r="F232" s="51" t="s">
        <v>667</v>
      </c>
      <c r="G232" s="52">
        <v>1</v>
      </c>
      <c r="H232" s="51">
        <v>6</v>
      </c>
      <c r="I232" s="51" t="s">
        <v>777</v>
      </c>
      <c r="J232" s="151" t="s">
        <v>254</v>
      </c>
      <c r="K232" s="78">
        <v>118.38</v>
      </c>
      <c r="L232" s="13">
        <f t="shared" si="96"/>
        <v>118.38</v>
      </c>
      <c r="M232" s="14">
        <f t="shared" si="97"/>
        <v>710.28</v>
      </c>
      <c r="N232" s="6" t="s">
        <v>778</v>
      </c>
      <c r="O232" s="39">
        <v>41596</v>
      </c>
      <c r="P232" s="6">
        <v>129</v>
      </c>
      <c r="Q232" s="39">
        <v>41619</v>
      </c>
      <c r="R232" s="63" t="s">
        <v>471</v>
      </c>
      <c r="S232" s="27"/>
      <c r="T232" s="27">
        <f t="shared" si="98"/>
        <v>0</v>
      </c>
      <c r="U232" s="29"/>
      <c r="V232" s="29"/>
      <c r="W232" s="10"/>
      <c r="X232" s="9"/>
      <c r="Y232" s="9"/>
      <c r="Z232" s="136"/>
      <c r="AA232" s="153">
        <v>0</v>
      </c>
      <c r="AB232" s="9"/>
      <c r="AC232" s="27">
        <f t="shared" si="83"/>
        <v>0</v>
      </c>
    </row>
    <row r="233" spans="1:30" x14ac:dyDescent="0.25">
      <c r="A233" s="4" t="s">
        <v>255</v>
      </c>
      <c r="B233" s="5" t="s">
        <v>256</v>
      </c>
      <c r="C233" s="6" t="s">
        <v>28</v>
      </c>
      <c r="D233" s="6" t="s">
        <v>656</v>
      </c>
      <c r="E233" s="57">
        <v>15962</v>
      </c>
      <c r="F233" s="51" t="s">
        <v>667</v>
      </c>
      <c r="G233" s="57">
        <v>1</v>
      </c>
      <c r="H233" s="57">
        <v>1</v>
      </c>
      <c r="I233" s="57" t="s">
        <v>68</v>
      </c>
      <c r="J233" s="58" t="s">
        <v>257</v>
      </c>
      <c r="K233" s="59">
        <v>40</v>
      </c>
      <c r="L233" s="19">
        <f t="shared" ref="L233:L238" si="99">G233*K233</f>
        <v>40</v>
      </c>
      <c r="M233" s="20">
        <f t="shared" ref="M233:M238" si="100">H233*K233</f>
        <v>40</v>
      </c>
      <c r="N233" s="6" t="s">
        <v>265</v>
      </c>
      <c r="O233" s="6" t="s">
        <v>265</v>
      </c>
      <c r="P233" s="6" t="s">
        <v>265</v>
      </c>
      <c r="Q233" s="6" t="s">
        <v>265</v>
      </c>
      <c r="R233" s="9" t="s">
        <v>268</v>
      </c>
      <c r="S233" s="27">
        <v>40</v>
      </c>
      <c r="T233" s="27">
        <f>S233*G233</f>
        <v>40</v>
      </c>
      <c r="U233" s="10" t="s">
        <v>269</v>
      </c>
      <c r="V233" s="29">
        <v>1</v>
      </c>
      <c r="W233" s="28">
        <f t="shared" ref="W233:W246" si="101">V233*S233</f>
        <v>40</v>
      </c>
      <c r="X233" s="6" t="s">
        <v>271</v>
      </c>
      <c r="Y233" s="39">
        <v>41407</v>
      </c>
      <c r="Z233" s="6">
        <v>1297</v>
      </c>
      <c r="AA233" s="6"/>
      <c r="AB233" s="9"/>
      <c r="AC233" s="9"/>
      <c r="AD233" s="30"/>
    </row>
    <row r="234" spans="1:30" x14ac:dyDescent="0.25">
      <c r="A234" s="4" t="s">
        <v>255</v>
      </c>
      <c r="B234" s="5" t="s">
        <v>256</v>
      </c>
      <c r="C234" s="6" t="s">
        <v>28</v>
      </c>
      <c r="D234" s="6" t="s">
        <v>656</v>
      </c>
      <c r="E234" s="7">
        <v>15962</v>
      </c>
      <c r="F234" s="51" t="s">
        <v>667</v>
      </c>
      <c r="G234" s="7">
        <v>1</v>
      </c>
      <c r="H234" s="7">
        <v>1</v>
      </c>
      <c r="I234" s="7" t="s">
        <v>68</v>
      </c>
      <c r="J234" s="8" t="s">
        <v>258</v>
      </c>
      <c r="K234" s="12">
        <v>30</v>
      </c>
      <c r="L234" s="19">
        <f t="shared" si="99"/>
        <v>30</v>
      </c>
      <c r="M234" s="20">
        <f t="shared" si="100"/>
        <v>30</v>
      </c>
      <c r="N234" s="6" t="s">
        <v>265</v>
      </c>
      <c r="O234" s="6" t="s">
        <v>265</v>
      </c>
      <c r="P234" s="6" t="s">
        <v>265</v>
      </c>
      <c r="Q234" s="6" t="s">
        <v>265</v>
      </c>
      <c r="R234" s="9" t="s">
        <v>268</v>
      </c>
      <c r="S234" s="27">
        <v>30</v>
      </c>
      <c r="T234" s="27">
        <f t="shared" ref="T234:T246" si="102">S234*G234</f>
        <v>30</v>
      </c>
      <c r="U234" s="10" t="s">
        <v>269</v>
      </c>
      <c r="V234" s="29">
        <v>1</v>
      </c>
      <c r="W234" s="28">
        <f t="shared" si="101"/>
        <v>30</v>
      </c>
      <c r="X234" s="6" t="s">
        <v>271</v>
      </c>
      <c r="Y234" s="39">
        <v>41407</v>
      </c>
      <c r="Z234" s="6">
        <v>1297</v>
      </c>
      <c r="AA234" s="6"/>
      <c r="AB234" s="9"/>
      <c r="AC234" s="9"/>
      <c r="AD234" s="30"/>
    </row>
    <row r="235" spans="1:30" x14ac:dyDescent="0.25">
      <c r="A235" s="4" t="s">
        <v>255</v>
      </c>
      <c r="B235" s="5" t="s">
        <v>256</v>
      </c>
      <c r="C235" s="6" t="s">
        <v>28</v>
      </c>
      <c r="D235" s="6" t="s">
        <v>656</v>
      </c>
      <c r="E235" s="7">
        <v>15962</v>
      </c>
      <c r="F235" s="51" t="s">
        <v>667</v>
      </c>
      <c r="G235" s="7">
        <v>1</v>
      </c>
      <c r="H235" s="7">
        <v>1</v>
      </c>
      <c r="I235" s="7" t="s">
        <v>68</v>
      </c>
      <c r="J235" s="8" t="s">
        <v>259</v>
      </c>
      <c r="K235" s="12">
        <v>59</v>
      </c>
      <c r="L235" s="19">
        <f t="shared" si="99"/>
        <v>59</v>
      </c>
      <c r="M235" s="20">
        <f t="shared" si="100"/>
        <v>59</v>
      </c>
      <c r="N235" s="6" t="s">
        <v>265</v>
      </c>
      <c r="O235" s="6" t="s">
        <v>265</v>
      </c>
      <c r="P235" s="6" t="s">
        <v>265</v>
      </c>
      <c r="Q235" s="6" t="s">
        <v>265</v>
      </c>
      <c r="R235" s="9" t="s">
        <v>268</v>
      </c>
      <c r="S235" s="27">
        <v>59</v>
      </c>
      <c r="T235" s="27">
        <f t="shared" si="102"/>
        <v>59</v>
      </c>
      <c r="U235" s="10" t="s">
        <v>269</v>
      </c>
      <c r="V235" s="29">
        <v>1</v>
      </c>
      <c r="W235" s="28">
        <f t="shared" si="101"/>
        <v>59</v>
      </c>
      <c r="X235" s="6" t="s">
        <v>271</v>
      </c>
      <c r="Y235" s="39">
        <v>41407</v>
      </c>
      <c r="Z235" s="6">
        <v>1297</v>
      </c>
      <c r="AA235" s="6"/>
      <c r="AB235" s="9"/>
      <c r="AC235" s="9"/>
      <c r="AD235" s="30"/>
    </row>
    <row r="236" spans="1:30" ht="25.5" x14ac:dyDescent="0.25">
      <c r="A236" s="4" t="s">
        <v>255</v>
      </c>
      <c r="B236" s="5" t="s">
        <v>256</v>
      </c>
      <c r="C236" s="6" t="s">
        <v>28</v>
      </c>
      <c r="D236" s="6" t="s">
        <v>656</v>
      </c>
      <c r="E236" s="7">
        <v>134970</v>
      </c>
      <c r="F236" s="51" t="s">
        <v>667</v>
      </c>
      <c r="G236" s="7">
        <v>2</v>
      </c>
      <c r="H236" s="7">
        <v>2</v>
      </c>
      <c r="I236" s="7" t="s">
        <v>68</v>
      </c>
      <c r="J236" s="8" t="s">
        <v>260</v>
      </c>
      <c r="K236" s="12">
        <v>115</v>
      </c>
      <c r="L236" s="19">
        <f t="shared" si="99"/>
        <v>230</v>
      </c>
      <c r="M236" s="20">
        <f t="shared" si="100"/>
        <v>230</v>
      </c>
      <c r="N236" s="6" t="s">
        <v>265</v>
      </c>
      <c r="O236" s="6" t="s">
        <v>265</v>
      </c>
      <c r="P236" s="6" t="s">
        <v>265</v>
      </c>
      <c r="Q236" s="6" t="s">
        <v>265</v>
      </c>
      <c r="R236" s="9" t="s">
        <v>268</v>
      </c>
      <c r="S236" s="27">
        <v>115</v>
      </c>
      <c r="T236" s="27">
        <f t="shared" si="102"/>
        <v>230</v>
      </c>
      <c r="U236" s="10" t="s">
        <v>269</v>
      </c>
      <c r="V236" s="29">
        <v>2</v>
      </c>
      <c r="W236" s="28">
        <f t="shared" si="101"/>
        <v>230</v>
      </c>
      <c r="X236" s="6" t="s">
        <v>271</v>
      </c>
      <c r="Y236" s="39">
        <v>41407</v>
      </c>
      <c r="Z236" s="6">
        <v>1297</v>
      </c>
      <c r="AA236" s="6"/>
      <c r="AB236" s="9"/>
      <c r="AC236" s="9"/>
      <c r="AD236" s="30"/>
    </row>
    <row r="237" spans="1:30" x14ac:dyDescent="0.25">
      <c r="A237" s="4" t="s">
        <v>255</v>
      </c>
      <c r="B237" s="5" t="s">
        <v>256</v>
      </c>
      <c r="C237" s="6" t="s">
        <v>28</v>
      </c>
      <c r="D237" s="6" t="s">
        <v>656</v>
      </c>
      <c r="E237" s="7">
        <v>150125</v>
      </c>
      <c r="F237" s="51" t="s">
        <v>667</v>
      </c>
      <c r="G237" s="7">
        <v>2</v>
      </c>
      <c r="H237" s="7">
        <v>2</v>
      </c>
      <c r="I237" s="7" t="s">
        <v>68</v>
      </c>
      <c r="J237" s="8" t="s">
        <v>261</v>
      </c>
      <c r="K237" s="12">
        <v>15</v>
      </c>
      <c r="L237" s="19">
        <f t="shared" si="99"/>
        <v>30</v>
      </c>
      <c r="M237" s="20">
        <f t="shared" si="100"/>
        <v>30</v>
      </c>
      <c r="N237" s="6" t="s">
        <v>265</v>
      </c>
      <c r="O237" s="6" t="s">
        <v>265</v>
      </c>
      <c r="P237" s="6" t="s">
        <v>265</v>
      </c>
      <c r="Q237" s="6" t="s">
        <v>265</v>
      </c>
      <c r="R237" s="9" t="s">
        <v>268</v>
      </c>
      <c r="S237" s="27">
        <v>15</v>
      </c>
      <c r="T237" s="27">
        <f t="shared" si="102"/>
        <v>30</v>
      </c>
      <c r="U237" s="10" t="s">
        <v>269</v>
      </c>
      <c r="V237" s="29">
        <v>2</v>
      </c>
      <c r="W237" s="28">
        <f t="shared" si="101"/>
        <v>30</v>
      </c>
      <c r="X237" s="6" t="s">
        <v>271</v>
      </c>
      <c r="Y237" s="39">
        <v>41407</v>
      </c>
      <c r="Z237" s="6">
        <v>1297</v>
      </c>
      <c r="AA237" s="6"/>
      <c r="AB237" s="9"/>
      <c r="AC237" s="9"/>
      <c r="AD237" s="30"/>
    </row>
    <row r="238" spans="1:30" ht="38.25" x14ac:dyDescent="0.25">
      <c r="A238" s="16" t="s">
        <v>255</v>
      </c>
      <c r="B238" s="17" t="s">
        <v>256</v>
      </c>
      <c r="C238" s="18" t="s">
        <v>28</v>
      </c>
      <c r="D238" s="18" t="s">
        <v>656</v>
      </c>
      <c r="E238" s="24">
        <v>134970</v>
      </c>
      <c r="F238" s="51" t="s">
        <v>667</v>
      </c>
      <c r="G238" s="24">
        <v>1</v>
      </c>
      <c r="H238" s="24">
        <v>1</v>
      </c>
      <c r="I238" s="24" t="s">
        <v>68</v>
      </c>
      <c r="J238" s="25" t="s">
        <v>262</v>
      </c>
      <c r="K238" s="26">
        <v>1060</v>
      </c>
      <c r="L238" s="19">
        <f t="shared" si="99"/>
        <v>1060</v>
      </c>
      <c r="M238" s="20">
        <f t="shared" si="100"/>
        <v>1060</v>
      </c>
      <c r="N238" s="6" t="s">
        <v>265</v>
      </c>
      <c r="O238" s="6" t="s">
        <v>265</v>
      </c>
      <c r="P238" s="6" t="s">
        <v>265</v>
      </c>
      <c r="Q238" s="6" t="s">
        <v>265</v>
      </c>
      <c r="R238" s="46" t="s">
        <v>268</v>
      </c>
      <c r="S238" s="44">
        <v>1060</v>
      </c>
      <c r="T238" s="27">
        <f t="shared" si="102"/>
        <v>1060</v>
      </c>
      <c r="U238" s="10" t="s">
        <v>269</v>
      </c>
      <c r="V238" s="49">
        <v>1</v>
      </c>
      <c r="W238" s="28">
        <f t="shared" si="101"/>
        <v>1060</v>
      </c>
      <c r="X238" s="6" t="s">
        <v>271</v>
      </c>
      <c r="Y238" s="39">
        <v>41407</v>
      </c>
      <c r="Z238" s="18">
        <v>1297</v>
      </c>
      <c r="AA238" s="6"/>
      <c r="AB238" s="9"/>
      <c r="AC238" s="9"/>
      <c r="AD238" s="30"/>
    </row>
    <row r="239" spans="1:30" ht="76.5" x14ac:dyDescent="0.25">
      <c r="A239" s="4" t="s">
        <v>263</v>
      </c>
      <c r="B239" s="5" t="s">
        <v>256</v>
      </c>
      <c r="C239" s="6" t="s">
        <v>28</v>
      </c>
      <c r="D239" s="6" t="s">
        <v>644</v>
      </c>
      <c r="E239" s="7">
        <v>12670</v>
      </c>
      <c r="F239" s="51" t="s">
        <v>667</v>
      </c>
      <c r="G239" s="7">
        <v>1</v>
      </c>
      <c r="H239" s="7">
        <v>1</v>
      </c>
      <c r="I239" s="7" t="s">
        <v>68</v>
      </c>
      <c r="J239" s="8" t="s">
        <v>264</v>
      </c>
      <c r="K239" s="12">
        <v>300</v>
      </c>
      <c r="L239" s="13">
        <f t="shared" ref="L239:L246" si="103">G239*K239</f>
        <v>300</v>
      </c>
      <c r="M239" s="14">
        <f t="shared" ref="M239:M246" si="104">H239*K239</f>
        <v>300</v>
      </c>
      <c r="N239" s="6" t="s">
        <v>265</v>
      </c>
      <c r="O239" s="6" t="s">
        <v>265</v>
      </c>
      <c r="P239" s="6" t="s">
        <v>265</v>
      </c>
      <c r="Q239" s="6" t="s">
        <v>265</v>
      </c>
      <c r="R239" s="9" t="s">
        <v>268</v>
      </c>
      <c r="S239" s="27">
        <v>300</v>
      </c>
      <c r="T239" s="27">
        <f t="shared" si="102"/>
        <v>300</v>
      </c>
      <c r="U239" s="10" t="s">
        <v>270</v>
      </c>
      <c r="V239" s="29">
        <v>1</v>
      </c>
      <c r="W239" s="28">
        <f t="shared" si="101"/>
        <v>300</v>
      </c>
      <c r="X239" s="6" t="s">
        <v>271</v>
      </c>
      <c r="Y239" s="39">
        <v>41407</v>
      </c>
      <c r="Z239" s="6">
        <v>949</v>
      </c>
      <c r="AA239" s="6"/>
      <c r="AB239" s="9"/>
      <c r="AC239" s="9"/>
      <c r="AD239" s="30"/>
    </row>
    <row r="240" spans="1:30" x14ac:dyDescent="0.25">
      <c r="A240" s="4" t="s">
        <v>320</v>
      </c>
      <c r="B240" s="5" t="s">
        <v>321</v>
      </c>
      <c r="C240" s="6" t="s">
        <v>720</v>
      </c>
      <c r="D240" s="6" t="s">
        <v>640</v>
      </c>
      <c r="E240" s="6">
        <v>383336</v>
      </c>
      <c r="F240" s="6" t="s">
        <v>668</v>
      </c>
      <c r="G240" s="6">
        <v>50</v>
      </c>
      <c r="H240" s="6">
        <v>50</v>
      </c>
      <c r="I240" s="7" t="s">
        <v>68</v>
      </c>
      <c r="J240" s="5" t="s">
        <v>322</v>
      </c>
      <c r="K240" s="27">
        <v>643</v>
      </c>
      <c r="L240" s="14">
        <f t="shared" si="103"/>
        <v>32150</v>
      </c>
      <c r="M240" s="14">
        <f t="shared" si="104"/>
        <v>32150</v>
      </c>
      <c r="N240" s="40" t="s">
        <v>323</v>
      </c>
      <c r="O240" s="9"/>
      <c r="P240" s="6">
        <v>1</v>
      </c>
      <c r="Q240" s="41">
        <v>41047</v>
      </c>
      <c r="R240" s="9" t="s">
        <v>324</v>
      </c>
      <c r="S240" s="27">
        <v>643</v>
      </c>
      <c r="T240" s="27">
        <f t="shared" si="102"/>
        <v>32150</v>
      </c>
      <c r="U240" s="10" t="s">
        <v>325</v>
      </c>
      <c r="V240" s="29">
        <v>50</v>
      </c>
      <c r="W240" s="28">
        <f t="shared" si="101"/>
        <v>32150</v>
      </c>
      <c r="X240" s="6" t="s">
        <v>271</v>
      </c>
      <c r="Y240" s="39">
        <v>41764</v>
      </c>
      <c r="Z240" s="6">
        <v>24775</v>
      </c>
      <c r="AA240" s="9"/>
      <c r="AB240" s="9"/>
      <c r="AC240" s="9"/>
      <c r="AD240" s="30"/>
    </row>
    <row r="241" spans="1:30" x14ac:dyDescent="0.25">
      <c r="A241" s="4" t="s">
        <v>320</v>
      </c>
      <c r="B241" s="5" t="s">
        <v>321</v>
      </c>
      <c r="C241" s="6" t="s">
        <v>720</v>
      </c>
      <c r="D241" s="6" t="s">
        <v>640</v>
      </c>
      <c r="E241" s="6">
        <v>383341</v>
      </c>
      <c r="F241" s="6" t="s">
        <v>668</v>
      </c>
      <c r="G241" s="6">
        <v>50</v>
      </c>
      <c r="H241" s="6">
        <v>50</v>
      </c>
      <c r="I241" s="7" t="s">
        <v>68</v>
      </c>
      <c r="J241" s="5" t="s">
        <v>326</v>
      </c>
      <c r="K241" s="27">
        <v>140</v>
      </c>
      <c r="L241" s="14">
        <f t="shared" si="103"/>
        <v>7000</v>
      </c>
      <c r="M241" s="14">
        <f t="shared" si="104"/>
        <v>7000</v>
      </c>
      <c r="N241" s="40" t="s">
        <v>323</v>
      </c>
      <c r="O241" s="9"/>
      <c r="P241" s="6">
        <v>1</v>
      </c>
      <c r="Q241" s="41">
        <v>41047</v>
      </c>
      <c r="R241" s="9" t="s">
        <v>324</v>
      </c>
      <c r="S241" s="27">
        <v>140</v>
      </c>
      <c r="T241" s="27">
        <f t="shared" si="102"/>
        <v>7000</v>
      </c>
      <c r="U241" s="10" t="s">
        <v>325</v>
      </c>
      <c r="V241" s="29">
        <v>50</v>
      </c>
      <c r="W241" s="28">
        <f t="shared" si="101"/>
        <v>7000</v>
      </c>
      <c r="X241" s="6" t="s">
        <v>271</v>
      </c>
      <c r="Y241" s="39">
        <v>41764</v>
      </c>
      <c r="Z241" s="6">
        <v>24775</v>
      </c>
      <c r="AA241" s="9"/>
      <c r="AB241" s="9"/>
      <c r="AC241" s="9"/>
      <c r="AD241" s="30"/>
    </row>
    <row r="242" spans="1:30" ht="76.5" x14ac:dyDescent="0.25">
      <c r="A242" s="4" t="s">
        <v>320</v>
      </c>
      <c r="B242" s="5" t="s">
        <v>321</v>
      </c>
      <c r="C242" s="6" t="s">
        <v>720</v>
      </c>
      <c r="D242" s="6" t="s">
        <v>640</v>
      </c>
      <c r="E242" s="6">
        <v>150056</v>
      </c>
      <c r="F242" s="6" t="s">
        <v>668</v>
      </c>
      <c r="G242" s="6">
        <v>1</v>
      </c>
      <c r="H242" s="6">
        <v>1</v>
      </c>
      <c r="I242" s="7" t="s">
        <v>68</v>
      </c>
      <c r="J242" s="15" t="s">
        <v>327</v>
      </c>
      <c r="K242" s="27">
        <v>290</v>
      </c>
      <c r="L242" s="14">
        <f t="shared" si="103"/>
        <v>290</v>
      </c>
      <c r="M242" s="14">
        <f t="shared" si="104"/>
        <v>290</v>
      </c>
      <c r="N242" s="40" t="s">
        <v>328</v>
      </c>
      <c r="O242" s="9"/>
      <c r="P242" s="6">
        <v>1</v>
      </c>
      <c r="Q242" s="41">
        <v>41205</v>
      </c>
      <c r="R242" s="9" t="s">
        <v>329</v>
      </c>
      <c r="S242" s="27">
        <v>290</v>
      </c>
      <c r="T242" s="27">
        <f t="shared" si="102"/>
        <v>290</v>
      </c>
      <c r="U242" s="10" t="s">
        <v>330</v>
      </c>
      <c r="V242" s="29">
        <v>1</v>
      </c>
      <c r="W242" s="28">
        <f t="shared" si="101"/>
        <v>290</v>
      </c>
      <c r="X242" s="6"/>
      <c r="Y242" s="6"/>
      <c r="Z242" s="6"/>
      <c r="AA242" s="6"/>
      <c r="AB242" s="9"/>
      <c r="AC242" s="9"/>
      <c r="AD242" s="30"/>
    </row>
    <row r="243" spans="1:30" x14ac:dyDescent="0.25">
      <c r="A243" s="4" t="s">
        <v>320</v>
      </c>
      <c r="B243" s="5" t="s">
        <v>321</v>
      </c>
      <c r="C243" s="6" t="s">
        <v>720</v>
      </c>
      <c r="D243" s="6" t="s">
        <v>640</v>
      </c>
      <c r="E243" s="6">
        <v>150164</v>
      </c>
      <c r="F243" s="6" t="s">
        <v>668</v>
      </c>
      <c r="G243" s="6">
        <v>2</v>
      </c>
      <c r="H243" s="6">
        <v>2</v>
      </c>
      <c r="I243" s="7" t="s">
        <v>68</v>
      </c>
      <c r="J243" s="5" t="s">
        <v>331</v>
      </c>
      <c r="K243" s="27">
        <v>209</v>
      </c>
      <c r="L243" s="14">
        <f t="shared" si="103"/>
        <v>418</v>
      </c>
      <c r="M243" s="14">
        <f t="shared" si="104"/>
        <v>418</v>
      </c>
      <c r="N243" s="40" t="s">
        <v>328</v>
      </c>
      <c r="O243" s="9"/>
      <c r="P243" s="6">
        <v>4</v>
      </c>
      <c r="Q243" s="41">
        <v>41205</v>
      </c>
      <c r="R243" s="9" t="s">
        <v>332</v>
      </c>
      <c r="S243" s="27">
        <v>209</v>
      </c>
      <c r="T243" s="27">
        <f t="shared" si="102"/>
        <v>418</v>
      </c>
      <c r="U243" s="10" t="s">
        <v>333</v>
      </c>
      <c r="V243" s="29">
        <v>2</v>
      </c>
      <c r="W243" s="28">
        <f t="shared" si="101"/>
        <v>418</v>
      </c>
      <c r="X243" s="6" t="s">
        <v>271</v>
      </c>
      <c r="Y243" s="39">
        <v>41466</v>
      </c>
      <c r="Z243" s="6">
        <v>2338</v>
      </c>
      <c r="AA243" s="6"/>
      <c r="AB243" s="9"/>
      <c r="AC243" s="9"/>
      <c r="AD243" s="30"/>
    </row>
    <row r="244" spans="1:30" x14ac:dyDescent="0.25">
      <c r="A244" s="4" t="s">
        <v>320</v>
      </c>
      <c r="B244" s="5" t="s">
        <v>321</v>
      </c>
      <c r="C244" s="6" t="s">
        <v>720</v>
      </c>
      <c r="D244" s="6" t="s">
        <v>640</v>
      </c>
      <c r="E244" s="6">
        <v>132039</v>
      </c>
      <c r="F244" s="6" t="s">
        <v>668</v>
      </c>
      <c r="G244" s="6">
        <v>2</v>
      </c>
      <c r="H244" s="6">
        <v>2</v>
      </c>
      <c r="I244" s="7" t="s">
        <v>68</v>
      </c>
      <c r="J244" s="5" t="s">
        <v>334</v>
      </c>
      <c r="K244" s="27">
        <v>74.989999999999995</v>
      </c>
      <c r="L244" s="14">
        <f t="shared" si="103"/>
        <v>149.97999999999999</v>
      </c>
      <c r="M244" s="14">
        <f t="shared" si="104"/>
        <v>149.97999999999999</v>
      </c>
      <c r="N244" s="40" t="s">
        <v>328</v>
      </c>
      <c r="O244" s="9"/>
      <c r="P244" s="6">
        <v>20</v>
      </c>
      <c r="Q244" s="41">
        <v>41205</v>
      </c>
      <c r="R244" s="9" t="s">
        <v>335</v>
      </c>
      <c r="S244" s="27">
        <v>74.989999999999995</v>
      </c>
      <c r="T244" s="27">
        <f t="shared" si="102"/>
        <v>149.97999999999999</v>
      </c>
      <c r="U244" s="10" t="s">
        <v>336</v>
      </c>
      <c r="V244" s="29">
        <v>2</v>
      </c>
      <c r="W244" s="28">
        <f t="shared" si="101"/>
        <v>149.97999999999999</v>
      </c>
      <c r="X244" s="6" t="s">
        <v>271</v>
      </c>
      <c r="Y244" s="39">
        <v>41463</v>
      </c>
      <c r="Z244" s="6">
        <v>1369</v>
      </c>
      <c r="AA244" s="6"/>
      <c r="AB244" s="9"/>
      <c r="AC244" s="9"/>
      <c r="AD244" s="30"/>
    </row>
    <row r="245" spans="1:30" x14ac:dyDescent="0.25">
      <c r="A245" s="4" t="s">
        <v>320</v>
      </c>
      <c r="B245" s="5" t="s">
        <v>321</v>
      </c>
      <c r="C245" s="6" t="s">
        <v>720</v>
      </c>
      <c r="D245" s="6" t="s">
        <v>640</v>
      </c>
      <c r="E245" s="6">
        <v>70173</v>
      </c>
      <c r="F245" s="6" t="s">
        <v>668</v>
      </c>
      <c r="G245" s="6">
        <v>2</v>
      </c>
      <c r="H245" s="6">
        <v>2</v>
      </c>
      <c r="I245" s="7" t="s">
        <v>68</v>
      </c>
      <c r="J245" s="5" t="s">
        <v>337</v>
      </c>
      <c r="K245" s="27">
        <v>168.97</v>
      </c>
      <c r="L245" s="14">
        <f t="shared" si="103"/>
        <v>337.94</v>
      </c>
      <c r="M245" s="14">
        <f t="shared" si="104"/>
        <v>337.94</v>
      </c>
      <c r="N245" s="40" t="s">
        <v>328</v>
      </c>
      <c r="O245" s="9"/>
      <c r="P245" s="6">
        <v>11</v>
      </c>
      <c r="Q245" s="41">
        <v>41205</v>
      </c>
      <c r="R245" s="9" t="s">
        <v>338</v>
      </c>
      <c r="S245" s="27">
        <v>168.97</v>
      </c>
      <c r="T245" s="27">
        <f t="shared" si="102"/>
        <v>337.94</v>
      </c>
      <c r="U245" s="10" t="s">
        <v>339</v>
      </c>
      <c r="V245" s="29">
        <v>2</v>
      </c>
      <c r="W245" s="28">
        <f t="shared" si="101"/>
        <v>337.94</v>
      </c>
      <c r="X245" s="6" t="s">
        <v>271</v>
      </c>
      <c r="Y245" s="39">
        <v>41480</v>
      </c>
      <c r="Z245" s="6">
        <v>410</v>
      </c>
      <c r="AA245" s="6"/>
      <c r="AB245" s="9"/>
      <c r="AC245" s="9"/>
      <c r="AD245" s="30"/>
    </row>
    <row r="246" spans="1:30" x14ac:dyDescent="0.25">
      <c r="A246" s="16" t="s">
        <v>320</v>
      </c>
      <c r="B246" s="17" t="s">
        <v>321</v>
      </c>
      <c r="C246" s="6" t="s">
        <v>720</v>
      </c>
      <c r="D246" s="18" t="s">
        <v>640</v>
      </c>
      <c r="E246" s="18">
        <v>1501</v>
      </c>
      <c r="F246" s="6" t="s">
        <v>668</v>
      </c>
      <c r="G246" s="18">
        <v>1</v>
      </c>
      <c r="H246" s="18">
        <v>1</v>
      </c>
      <c r="I246" s="24" t="s">
        <v>68</v>
      </c>
      <c r="J246" s="17" t="s">
        <v>340</v>
      </c>
      <c r="K246" s="44">
        <v>80</v>
      </c>
      <c r="L246" s="20">
        <f t="shared" si="103"/>
        <v>80</v>
      </c>
      <c r="M246" s="20">
        <f t="shared" si="104"/>
        <v>80</v>
      </c>
      <c r="N246" s="45" t="s">
        <v>328</v>
      </c>
      <c r="O246" s="46"/>
      <c r="P246" s="18">
        <v>18</v>
      </c>
      <c r="Q246" s="47">
        <v>41205</v>
      </c>
      <c r="R246" s="46" t="s">
        <v>338</v>
      </c>
      <c r="S246" s="44">
        <v>80</v>
      </c>
      <c r="T246" s="44">
        <f t="shared" si="102"/>
        <v>80</v>
      </c>
      <c r="U246" s="48" t="s">
        <v>341</v>
      </c>
      <c r="V246" s="49">
        <v>1</v>
      </c>
      <c r="W246" s="50">
        <f t="shared" si="101"/>
        <v>80</v>
      </c>
      <c r="X246" s="18" t="s">
        <v>271</v>
      </c>
      <c r="Y246" s="66">
        <v>41480</v>
      </c>
      <c r="Z246" s="18">
        <v>412</v>
      </c>
      <c r="AA246" s="6"/>
      <c r="AB246" s="9"/>
      <c r="AC246" s="9"/>
      <c r="AD246" s="30"/>
    </row>
    <row r="247" spans="1:30" ht="25.5" x14ac:dyDescent="0.25">
      <c r="A247" s="4" t="s">
        <v>342</v>
      </c>
      <c r="B247" s="5" t="s">
        <v>33</v>
      </c>
      <c r="C247" s="6" t="s">
        <v>34</v>
      </c>
      <c r="D247" s="6" t="s">
        <v>657</v>
      </c>
      <c r="E247" s="21">
        <v>150659</v>
      </c>
      <c r="F247" s="6" t="s">
        <v>668</v>
      </c>
      <c r="G247" s="21">
        <v>1</v>
      </c>
      <c r="H247" s="21">
        <v>10</v>
      </c>
      <c r="I247" s="21" t="s">
        <v>68</v>
      </c>
      <c r="J247" s="144" t="s">
        <v>528</v>
      </c>
      <c r="K247" s="13">
        <v>25.84</v>
      </c>
      <c r="L247" s="14">
        <f t="shared" ref="L247:L280" si="105">G247*K247</f>
        <v>25.84</v>
      </c>
      <c r="M247" s="14">
        <f t="shared" ref="M247:M280" si="106">H247*K247</f>
        <v>258.39999999999998</v>
      </c>
      <c r="N247" s="6" t="s">
        <v>959</v>
      </c>
      <c r="O247" s="39">
        <v>41565</v>
      </c>
      <c r="P247" s="6">
        <v>139</v>
      </c>
      <c r="Q247" s="41">
        <v>41586</v>
      </c>
      <c r="R247" s="9" t="s">
        <v>986</v>
      </c>
      <c r="S247" s="27">
        <v>13.5</v>
      </c>
      <c r="T247" s="27">
        <f t="shared" ref="T247:T287" si="107">S247*H247</f>
        <v>135</v>
      </c>
      <c r="U247" s="29" t="s">
        <v>1071</v>
      </c>
      <c r="V247" s="29">
        <v>2</v>
      </c>
      <c r="W247" s="28">
        <f>V247*S247</f>
        <v>27</v>
      </c>
      <c r="X247" s="6" t="s">
        <v>271</v>
      </c>
      <c r="Y247" s="39">
        <v>41753</v>
      </c>
      <c r="Z247" s="55">
        <v>1134</v>
      </c>
      <c r="AA247" s="153">
        <f t="shared" ref="AA247:AA303" si="108">H247-V247</f>
        <v>8</v>
      </c>
      <c r="AB247" s="9"/>
      <c r="AC247" s="27">
        <f t="shared" ref="AC247:AC303" si="109">AB247*S247</f>
        <v>0</v>
      </c>
    </row>
    <row r="248" spans="1:30" ht="25.5" x14ac:dyDescent="0.25">
      <c r="A248" s="4" t="s">
        <v>342</v>
      </c>
      <c r="B248" s="5" t="s">
        <v>33</v>
      </c>
      <c r="C248" s="6" t="s">
        <v>34</v>
      </c>
      <c r="D248" s="6" t="s">
        <v>657</v>
      </c>
      <c r="E248" s="7">
        <v>150659</v>
      </c>
      <c r="F248" s="6" t="s">
        <v>668</v>
      </c>
      <c r="G248" s="7">
        <v>1</v>
      </c>
      <c r="H248" s="7">
        <v>10</v>
      </c>
      <c r="I248" s="21" t="s">
        <v>68</v>
      </c>
      <c r="J248" s="144" t="s">
        <v>529</v>
      </c>
      <c r="K248" s="13">
        <v>12.64</v>
      </c>
      <c r="L248" s="14">
        <f t="shared" si="105"/>
        <v>12.64</v>
      </c>
      <c r="M248" s="14">
        <f t="shared" si="106"/>
        <v>126.4</v>
      </c>
      <c r="N248" s="6" t="s">
        <v>959</v>
      </c>
      <c r="O248" s="39">
        <v>41565</v>
      </c>
      <c r="P248" s="6">
        <v>140</v>
      </c>
      <c r="Q248" s="41">
        <v>41586</v>
      </c>
      <c r="R248" s="9" t="s">
        <v>986</v>
      </c>
      <c r="S248" s="27">
        <v>12.64</v>
      </c>
      <c r="T248" s="27">
        <f t="shared" si="107"/>
        <v>126.4</v>
      </c>
      <c r="U248" s="29" t="s">
        <v>1071</v>
      </c>
      <c r="V248" s="29">
        <v>2</v>
      </c>
      <c r="W248" s="28">
        <f>V248*S248</f>
        <v>25.28</v>
      </c>
      <c r="X248" s="6" t="s">
        <v>271</v>
      </c>
      <c r="Y248" s="39">
        <v>41753</v>
      </c>
      <c r="Z248" s="55">
        <v>1134</v>
      </c>
      <c r="AA248" s="153">
        <f t="shared" si="108"/>
        <v>8</v>
      </c>
      <c r="AB248" s="9"/>
      <c r="AC248" s="27">
        <f t="shared" si="109"/>
        <v>0</v>
      </c>
    </row>
    <row r="249" spans="1:30" ht="25.5" x14ac:dyDescent="0.25">
      <c r="A249" s="4" t="s">
        <v>342</v>
      </c>
      <c r="B249" s="5" t="s">
        <v>33</v>
      </c>
      <c r="C249" s="6" t="s">
        <v>34</v>
      </c>
      <c r="D249" s="6" t="s">
        <v>657</v>
      </c>
      <c r="E249" s="7">
        <v>150659</v>
      </c>
      <c r="F249" s="6" t="s">
        <v>668</v>
      </c>
      <c r="G249" s="7">
        <v>1</v>
      </c>
      <c r="H249" s="7">
        <v>10</v>
      </c>
      <c r="I249" s="21" t="s">
        <v>68</v>
      </c>
      <c r="J249" s="144" t="s">
        <v>530</v>
      </c>
      <c r="K249" s="13">
        <v>10.55</v>
      </c>
      <c r="L249" s="14">
        <f t="shared" si="105"/>
        <v>10.55</v>
      </c>
      <c r="M249" s="14">
        <f t="shared" si="106"/>
        <v>105.5</v>
      </c>
      <c r="N249" s="6" t="s">
        <v>959</v>
      </c>
      <c r="O249" s="39">
        <v>41565</v>
      </c>
      <c r="P249" s="6">
        <v>141</v>
      </c>
      <c r="Q249" s="41">
        <v>41586</v>
      </c>
      <c r="R249" s="63" t="s">
        <v>472</v>
      </c>
      <c r="S249" s="27"/>
      <c r="T249" s="27">
        <f t="shared" si="107"/>
        <v>0</v>
      </c>
      <c r="U249" s="29"/>
      <c r="V249" s="29"/>
      <c r="W249" s="28"/>
      <c r="X249" s="9"/>
      <c r="Y249" s="9"/>
      <c r="Z249" s="136"/>
      <c r="AA249" s="153">
        <v>0</v>
      </c>
      <c r="AB249" s="9"/>
      <c r="AC249" s="27">
        <f t="shared" si="109"/>
        <v>0</v>
      </c>
    </row>
    <row r="250" spans="1:30" ht="25.5" x14ac:dyDescent="0.25">
      <c r="A250" s="4" t="s">
        <v>342</v>
      </c>
      <c r="B250" s="5" t="s">
        <v>33</v>
      </c>
      <c r="C250" s="6" t="s">
        <v>34</v>
      </c>
      <c r="D250" s="6" t="s">
        <v>657</v>
      </c>
      <c r="E250" s="7">
        <v>150659</v>
      </c>
      <c r="F250" s="6" t="s">
        <v>668</v>
      </c>
      <c r="G250" s="7">
        <v>1</v>
      </c>
      <c r="H250" s="7">
        <v>10</v>
      </c>
      <c r="I250" s="21" t="s">
        <v>68</v>
      </c>
      <c r="J250" s="144" t="s">
        <v>531</v>
      </c>
      <c r="K250" s="13">
        <v>11.16</v>
      </c>
      <c r="L250" s="14">
        <f t="shared" si="105"/>
        <v>11.16</v>
      </c>
      <c r="M250" s="14">
        <f t="shared" si="106"/>
        <v>111.6</v>
      </c>
      <c r="N250" s="6" t="s">
        <v>959</v>
      </c>
      <c r="O250" s="39">
        <v>41565</v>
      </c>
      <c r="P250" s="6">
        <v>142</v>
      </c>
      <c r="Q250" s="41">
        <v>41586</v>
      </c>
      <c r="R250" s="9" t="s">
        <v>987</v>
      </c>
      <c r="S250" s="27">
        <v>11.88</v>
      </c>
      <c r="T250" s="27">
        <f t="shared" si="107"/>
        <v>118.80000000000001</v>
      </c>
      <c r="U250" s="29" t="s">
        <v>1084</v>
      </c>
      <c r="V250" s="29">
        <v>2</v>
      </c>
      <c r="W250" s="28">
        <f>V250*S250</f>
        <v>23.76</v>
      </c>
      <c r="X250" s="6" t="s">
        <v>271</v>
      </c>
      <c r="Y250" s="39">
        <v>41764</v>
      </c>
      <c r="Z250" s="55">
        <v>325</v>
      </c>
      <c r="AA250" s="153">
        <f t="shared" si="108"/>
        <v>8</v>
      </c>
      <c r="AB250" s="9"/>
      <c r="AC250" s="27">
        <f t="shared" si="109"/>
        <v>0</v>
      </c>
    </row>
    <row r="251" spans="1:30" ht="25.5" x14ac:dyDescent="0.25">
      <c r="A251" s="4" t="s">
        <v>342</v>
      </c>
      <c r="B251" s="5" t="s">
        <v>33</v>
      </c>
      <c r="C251" s="6" t="s">
        <v>34</v>
      </c>
      <c r="D251" s="6" t="s">
        <v>657</v>
      </c>
      <c r="E251" s="7">
        <v>150659</v>
      </c>
      <c r="F251" s="6" t="s">
        <v>668</v>
      </c>
      <c r="G251" s="7">
        <v>1</v>
      </c>
      <c r="H251" s="7">
        <v>20</v>
      </c>
      <c r="I251" s="21" t="s">
        <v>68</v>
      </c>
      <c r="J251" s="144" t="s">
        <v>532</v>
      </c>
      <c r="K251" s="13">
        <v>15.83</v>
      </c>
      <c r="L251" s="14">
        <f t="shared" si="105"/>
        <v>15.83</v>
      </c>
      <c r="M251" s="14">
        <f t="shared" si="106"/>
        <v>316.60000000000002</v>
      </c>
      <c r="N251" s="6" t="s">
        <v>959</v>
      </c>
      <c r="O251" s="39">
        <v>41565</v>
      </c>
      <c r="P251" s="6">
        <v>143</v>
      </c>
      <c r="Q251" s="41">
        <v>41586</v>
      </c>
      <c r="R251" s="9" t="s">
        <v>987</v>
      </c>
      <c r="S251" s="27">
        <v>13.8</v>
      </c>
      <c r="T251" s="27">
        <f t="shared" si="107"/>
        <v>276</v>
      </c>
      <c r="U251" s="29" t="s">
        <v>1084</v>
      </c>
      <c r="V251" s="29">
        <v>2</v>
      </c>
      <c r="W251" s="28">
        <f>V251*S251</f>
        <v>27.6</v>
      </c>
      <c r="X251" s="6" t="s">
        <v>271</v>
      </c>
      <c r="Y251" s="39">
        <v>41764</v>
      </c>
      <c r="Z251" s="55">
        <v>325</v>
      </c>
      <c r="AA251" s="153">
        <f t="shared" si="108"/>
        <v>18</v>
      </c>
      <c r="AB251" s="9"/>
      <c r="AC251" s="27">
        <f t="shared" si="109"/>
        <v>0</v>
      </c>
    </row>
    <row r="252" spans="1:30" ht="25.5" x14ac:dyDescent="0.25">
      <c r="A252" s="4" t="s">
        <v>342</v>
      </c>
      <c r="B252" s="5" t="s">
        <v>33</v>
      </c>
      <c r="C252" s="6" t="s">
        <v>34</v>
      </c>
      <c r="D252" s="6" t="s">
        <v>657</v>
      </c>
      <c r="E252" s="7">
        <v>150659</v>
      </c>
      <c r="F252" s="6" t="s">
        <v>668</v>
      </c>
      <c r="G252" s="7">
        <v>1</v>
      </c>
      <c r="H252" s="7">
        <v>10</v>
      </c>
      <c r="I252" s="21" t="s">
        <v>68</v>
      </c>
      <c r="J252" s="144" t="s">
        <v>533</v>
      </c>
      <c r="K252" s="13">
        <v>14.92</v>
      </c>
      <c r="L252" s="14">
        <f t="shared" si="105"/>
        <v>14.92</v>
      </c>
      <c r="M252" s="14">
        <f t="shared" si="106"/>
        <v>149.19999999999999</v>
      </c>
      <c r="N252" s="6" t="s">
        <v>959</v>
      </c>
      <c r="O252" s="39">
        <v>41565</v>
      </c>
      <c r="P252" s="6">
        <v>144</v>
      </c>
      <c r="Q252" s="41">
        <v>41586</v>
      </c>
      <c r="R252" s="9" t="s">
        <v>466</v>
      </c>
      <c r="S252" s="27">
        <v>14.92</v>
      </c>
      <c r="T252" s="27">
        <f t="shared" si="107"/>
        <v>149.19999999999999</v>
      </c>
      <c r="U252" s="29" t="s">
        <v>1083</v>
      </c>
      <c r="V252" s="29">
        <v>2</v>
      </c>
      <c r="W252" s="28">
        <f>V252*S252</f>
        <v>29.84</v>
      </c>
      <c r="X252" s="6" t="s">
        <v>271</v>
      </c>
      <c r="Y252" s="39">
        <v>41754</v>
      </c>
      <c r="Z252" s="55">
        <v>7223</v>
      </c>
      <c r="AA252" s="153">
        <f t="shared" si="108"/>
        <v>8</v>
      </c>
      <c r="AB252" s="9"/>
      <c r="AC252" s="27">
        <f t="shared" si="109"/>
        <v>0</v>
      </c>
    </row>
    <row r="253" spans="1:30" ht="25.5" x14ac:dyDescent="0.25">
      <c r="A253" s="4" t="s">
        <v>342</v>
      </c>
      <c r="B253" s="5" t="s">
        <v>33</v>
      </c>
      <c r="C253" s="6" t="s">
        <v>34</v>
      </c>
      <c r="D253" s="6" t="s">
        <v>657</v>
      </c>
      <c r="E253" s="7">
        <v>150659</v>
      </c>
      <c r="F253" s="6" t="s">
        <v>668</v>
      </c>
      <c r="G253" s="7">
        <v>1</v>
      </c>
      <c r="H253" s="7">
        <v>10</v>
      </c>
      <c r="I253" s="21" t="s">
        <v>68</v>
      </c>
      <c r="J253" s="144" t="s">
        <v>534</v>
      </c>
      <c r="K253" s="13">
        <v>12.23</v>
      </c>
      <c r="L253" s="14">
        <f t="shared" si="105"/>
        <v>12.23</v>
      </c>
      <c r="M253" s="14">
        <f t="shared" si="106"/>
        <v>122.30000000000001</v>
      </c>
      <c r="N253" s="6" t="s">
        <v>959</v>
      </c>
      <c r="O253" s="39">
        <v>41565</v>
      </c>
      <c r="P253" s="6">
        <v>145</v>
      </c>
      <c r="Q253" s="41">
        <v>41586</v>
      </c>
      <c r="R253" s="63" t="s">
        <v>471</v>
      </c>
      <c r="S253" s="27"/>
      <c r="T253" s="27">
        <f t="shared" si="107"/>
        <v>0</v>
      </c>
      <c r="U253" s="29"/>
      <c r="V253" s="29"/>
      <c r="W253" s="28"/>
      <c r="X253" s="9"/>
      <c r="Y253" s="9"/>
      <c r="Z253" s="136"/>
      <c r="AA253" s="153">
        <v>0</v>
      </c>
      <c r="AB253" s="9"/>
      <c r="AC253" s="27">
        <f t="shared" si="109"/>
        <v>0</v>
      </c>
    </row>
    <row r="254" spans="1:30" ht="25.5" x14ac:dyDescent="0.25">
      <c r="A254" s="4" t="s">
        <v>342</v>
      </c>
      <c r="B254" s="5" t="s">
        <v>33</v>
      </c>
      <c r="C254" s="6" t="s">
        <v>34</v>
      </c>
      <c r="D254" s="6" t="s">
        <v>657</v>
      </c>
      <c r="E254" s="7">
        <v>150659</v>
      </c>
      <c r="F254" s="6" t="s">
        <v>668</v>
      </c>
      <c r="G254" s="7">
        <v>1</v>
      </c>
      <c r="H254" s="7">
        <v>10</v>
      </c>
      <c r="I254" s="21" t="s">
        <v>68</v>
      </c>
      <c r="J254" s="144" t="s">
        <v>535</v>
      </c>
      <c r="K254" s="13">
        <v>8.58</v>
      </c>
      <c r="L254" s="14">
        <f t="shared" si="105"/>
        <v>8.58</v>
      </c>
      <c r="M254" s="14">
        <f t="shared" si="106"/>
        <v>85.8</v>
      </c>
      <c r="N254" s="6" t="s">
        <v>959</v>
      </c>
      <c r="O254" s="39">
        <v>41565</v>
      </c>
      <c r="P254" s="6">
        <v>146</v>
      </c>
      <c r="Q254" s="41">
        <v>41586</v>
      </c>
      <c r="R254" s="9" t="s">
        <v>466</v>
      </c>
      <c r="S254" s="27">
        <v>8.3699999999999992</v>
      </c>
      <c r="T254" s="27">
        <f t="shared" si="107"/>
        <v>83.699999999999989</v>
      </c>
      <c r="U254" s="29" t="s">
        <v>1083</v>
      </c>
      <c r="V254" s="29">
        <v>2</v>
      </c>
      <c r="W254" s="28">
        <f>V254*S254</f>
        <v>16.739999999999998</v>
      </c>
      <c r="X254" s="6" t="s">
        <v>271</v>
      </c>
      <c r="Y254" s="39">
        <v>41754</v>
      </c>
      <c r="Z254" s="55">
        <v>7223</v>
      </c>
      <c r="AA254" s="153">
        <f t="shared" si="108"/>
        <v>8</v>
      </c>
      <c r="AB254" s="9"/>
      <c r="AC254" s="27">
        <f t="shared" si="109"/>
        <v>0</v>
      </c>
    </row>
    <row r="255" spans="1:30" ht="25.5" x14ac:dyDescent="0.25">
      <c r="A255" s="4" t="s">
        <v>342</v>
      </c>
      <c r="B255" s="5" t="s">
        <v>33</v>
      </c>
      <c r="C255" s="6" t="s">
        <v>34</v>
      </c>
      <c r="D255" s="6" t="s">
        <v>657</v>
      </c>
      <c r="E255" s="7">
        <v>150659</v>
      </c>
      <c r="F255" s="6" t="s">
        <v>668</v>
      </c>
      <c r="G255" s="7">
        <v>1</v>
      </c>
      <c r="H255" s="7">
        <v>10</v>
      </c>
      <c r="I255" s="21" t="s">
        <v>68</v>
      </c>
      <c r="J255" s="144" t="s">
        <v>536</v>
      </c>
      <c r="K255" s="13">
        <v>13.1</v>
      </c>
      <c r="L255" s="14">
        <f t="shared" si="105"/>
        <v>13.1</v>
      </c>
      <c r="M255" s="14">
        <f t="shared" si="106"/>
        <v>131</v>
      </c>
      <c r="N255" s="6" t="s">
        <v>959</v>
      </c>
      <c r="O255" s="39">
        <v>41565</v>
      </c>
      <c r="P255" s="6">
        <v>147</v>
      </c>
      <c r="Q255" s="41">
        <v>41586</v>
      </c>
      <c r="R255" s="63" t="s">
        <v>472</v>
      </c>
      <c r="S255" s="27"/>
      <c r="T255" s="27">
        <f t="shared" si="107"/>
        <v>0</v>
      </c>
      <c r="U255" s="29"/>
      <c r="V255" s="29"/>
      <c r="W255" s="28"/>
      <c r="X255" s="9"/>
      <c r="Y255" s="9"/>
      <c r="Z255" s="136"/>
      <c r="AA255" s="153">
        <v>0</v>
      </c>
      <c r="AB255" s="9"/>
      <c r="AC255" s="27">
        <f t="shared" si="109"/>
        <v>0</v>
      </c>
    </row>
    <row r="256" spans="1:30" ht="25.5" x14ac:dyDescent="0.25">
      <c r="A256" s="4" t="s">
        <v>342</v>
      </c>
      <c r="B256" s="5" t="s">
        <v>33</v>
      </c>
      <c r="C256" s="6" t="s">
        <v>34</v>
      </c>
      <c r="D256" s="6" t="s">
        <v>657</v>
      </c>
      <c r="E256" s="7">
        <v>150659</v>
      </c>
      <c r="F256" s="6" t="s">
        <v>668</v>
      </c>
      <c r="G256" s="7">
        <v>1</v>
      </c>
      <c r="H256" s="7">
        <v>10</v>
      </c>
      <c r="I256" s="21" t="s">
        <v>68</v>
      </c>
      <c r="J256" s="144" t="s">
        <v>537</v>
      </c>
      <c r="K256" s="13">
        <v>61.47</v>
      </c>
      <c r="L256" s="14">
        <f t="shared" si="105"/>
        <v>61.47</v>
      </c>
      <c r="M256" s="14">
        <f t="shared" si="106"/>
        <v>614.70000000000005</v>
      </c>
      <c r="N256" s="6" t="s">
        <v>959</v>
      </c>
      <c r="O256" s="39">
        <v>41565</v>
      </c>
      <c r="P256" s="6">
        <v>148</v>
      </c>
      <c r="Q256" s="41">
        <v>41586</v>
      </c>
      <c r="R256" s="63" t="s">
        <v>472</v>
      </c>
      <c r="S256" s="27"/>
      <c r="T256" s="27">
        <f t="shared" si="107"/>
        <v>0</v>
      </c>
      <c r="U256" s="29"/>
      <c r="V256" s="29"/>
      <c r="W256" s="28"/>
      <c r="X256" s="9"/>
      <c r="Y256" s="9"/>
      <c r="Z256" s="136"/>
      <c r="AA256" s="153">
        <v>0</v>
      </c>
      <c r="AB256" s="9"/>
      <c r="AC256" s="27">
        <f t="shared" si="109"/>
        <v>0</v>
      </c>
    </row>
    <row r="257" spans="1:29" ht="25.5" x14ac:dyDescent="0.25">
      <c r="A257" s="4" t="s">
        <v>342</v>
      </c>
      <c r="B257" s="5" t="s">
        <v>33</v>
      </c>
      <c r="C257" s="6" t="s">
        <v>34</v>
      </c>
      <c r="D257" s="6" t="s">
        <v>657</v>
      </c>
      <c r="E257" s="7">
        <v>150659</v>
      </c>
      <c r="F257" s="6" t="s">
        <v>668</v>
      </c>
      <c r="G257" s="7">
        <v>1</v>
      </c>
      <c r="H257" s="7">
        <v>10</v>
      </c>
      <c r="I257" s="21" t="s">
        <v>68</v>
      </c>
      <c r="J257" s="144" t="s">
        <v>538</v>
      </c>
      <c r="K257" s="13">
        <v>9.98</v>
      </c>
      <c r="L257" s="14">
        <f t="shared" si="105"/>
        <v>9.98</v>
      </c>
      <c r="M257" s="14">
        <f t="shared" si="106"/>
        <v>99.800000000000011</v>
      </c>
      <c r="N257" s="6" t="s">
        <v>959</v>
      </c>
      <c r="O257" s="39">
        <v>41565</v>
      </c>
      <c r="P257" s="6">
        <v>149</v>
      </c>
      <c r="Q257" s="41">
        <v>41586</v>
      </c>
      <c r="R257" s="9" t="s">
        <v>987</v>
      </c>
      <c r="S257" s="27">
        <v>9.9700000000000006</v>
      </c>
      <c r="T257" s="27">
        <f t="shared" si="107"/>
        <v>99.7</v>
      </c>
      <c r="U257" s="29" t="s">
        <v>1084</v>
      </c>
      <c r="V257" s="29">
        <v>2</v>
      </c>
      <c r="W257" s="28">
        <f>V257*S257</f>
        <v>19.940000000000001</v>
      </c>
      <c r="X257" s="6" t="s">
        <v>271</v>
      </c>
      <c r="Y257" s="39">
        <v>41764</v>
      </c>
      <c r="Z257" s="55">
        <v>325</v>
      </c>
      <c r="AA257" s="153">
        <f t="shared" si="108"/>
        <v>8</v>
      </c>
      <c r="AB257" s="9"/>
      <c r="AC257" s="27">
        <f t="shared" si="109"/>
        <v>0</v>
      </c>
    </row>
    <row r="258" spans="1:29" ht="25.5" x14ac:dyDescent="0.25">
      <c r="A258" s="4" t="s">
        <v>342</v>
      </c>
      <c r="B258" s="5" t="s">
        <v>33</v>
      </c>
      <c r="C258" s="6" t="s">
        <v>34</v>
      </c>
      <c r="D258" s="6" t="s">
        <v>657</v>
      </c>
      <c r="E258" s="7">
        <v>150659</v>
      </c>
      <c r="F258" s="6" t="s">
        <v>668</v>
      </c>
      <c r="G258" s="7">
        <v>1</v>
      </c>
      <c r="H258" s="7">
        <v>10</v>
      </c>
      <c r="I258" s="21" t="s">
        <v>68</v>
      </c>
      <c r="J258" s="144" t="s">
        <v>539</v>
      </c>
      <c r="K258" s="13">
        <v>12.86</v>
      </c>
      <c r="L258" s="14">
        <f t="shared" si="105"/>
        <v>12.86</v>
      </c>
      <c r="M258" s="14">
        <f t="shared" si="106"/>
        <v>128.6</v>
      </c>
      <c r="N258" s="6" t="s">
        <v>959</v>
      </c>
      <c r="O258" s="39">
        <v>41565</v>
      </c>
      <c r="P258" s="6">
        <v>150</v>
      </c>
      <c r="Q258" s="41">
        <v>41586</v>
      </c>
      <c r="R258" s="63" t="s">
        <v>472</v>
      </c>
      <c r="S258" s="27"/>
      <c r="T258" s="27">
        <f t="shared" si="107"/>
        <v>0</v>
      </c>
      <c r="U258" s="29"/>
      <c r="V258" s="29"/>
      <c r="W258" s="28"/>
      <c r="X258" s="9"/>
      <c r="Y258" s="9"/>
      <c r="Z258" s="136"/>
      <c r="AA258" s="153">
        <v>0</v>
      </c>
      <c r="AB258" s="9"/>
      <c r="AC258" s="27">
        <f t="shared" si="109"/>
        <v>0</v>
      </c>
    </row>
    <row r="259" spans="1:29" ht="25.5" x14ac:dyDescent="0.25">
      <c r="A259" s="4" t="s">
        <v>342</v>
      </c>
      <c r="B259" s="5" t="s">
        <v>33</v>
      </c>
      <c r="C259" s="6" t="s">
        <v>34</v>
      </c>
      <c r="D259" s="6" t="s">
        <v>657</v>
      </c>
      <c r="E259" s="7">
        <v>150659</v>
      </c>
      <c r="F259" s="6" t="s">
        <v>668</v>
      </c>
      <c r="G259" s="7">
        <v>1</v>
      </c>
      <c r="H259" s="7">
        <v>10</v>
      </c>
      <c r="I259" s="21" t="s">
        <v>68</v>
      </c>
      <c r="J259" s="144" t="s">
        <v>540</v>
      </c>
      <c r="K259" s="13">
        <v>17.8</v>
      </c>
      <c r="L259" s="14">
        <f t="shared" si="105"/>
        <v>17.8</v>
      </c>
      <c r="M259" s="14">
        <f t="shared" si="106"/>
        <v>178</v>
      </c>
      <c r="N259" s="6" t="s">
        <v>959</v>
      </c>
      <c r="O259" s="39">
        <v>41565</v>
      </c>
      <c r="P259" s="6">
        <v>151</v>
      </c>
      <c r="Q259" s="41">
        <v>41586</v>
      </c>
      <c r="R259" s="9" t="s">
        <v>466</v>
      </c>
      <c r="S259" s="27">
        <v>11.8</v>
      </c>
      <c r="T259" s="27">
        <f t="shared" si="107"/>
        <v>118</v>
      </c>
      <c r="U259" s="29"/>
      <c r="V259" s="29"/>
      <c r="W259" s="28"/>
      <c r="X259" s="9"/>
      <c r="Y259" s="9"/>
      <c r="Z259" s="136"/>
      <c r="AA259" s="153">
        <f t="shared" si="108"/>
        <v>10</v>
      </c>
      <c r="AB259" s="9">
        <v>10</v>
      </c>
      <c r="AC259" s="27">
        <f t="shared" si="109"/>
        <v>118</v>
      </c>
    </row>
    <row r="260" spans="1:29" ht="25.5" x14ac:dyDescent="0.25">
      <c r="A260" s="4" t="s">
        <v>342</v>
      </c>
      <c r="B260" s="5" t="s">
        <v>33</v>
      </c>
      <c r="C260" s="6" t="s">
        <v>34</v>
      </c>
      <c r="D260" s="6" t="s">
        <v>657</v>
      </c>
      <c r="E260" s="7">
        <v>150659</v>
      </c>
      <c r="F260" s="6" t="s">
        <v>668</v>
      </c>
      <c r="G260" s="7">
        <v>1</v>
      </c>
      <c r="H260" s="7">
        <v>10</v>
      </c>
      <c r="I260" s="21" t="s">
        <v>68</v>
      </c>
      <c r="J260" s="144" t="s">
        <v>541</v>
      </c>
      <c r="K260" s="13">
        <v>11.8</v>
      </c>
      <c r="L260" s="14">
        <f t="shared" si="105"/>
        <v>11.8</v>
      </c>
      <c r="M260" s="14">
        <f t="shared" si="106"/>
        <v>118</v>
      </c>
      <c r="N260" s="6" t="s">
        <v>959</v>
      </c>
      <c r="O260" s="39">
        <v>41565</v>
      </c>
      <c r="P260" s="6">
        <v>152</v>
      </c>
      <c r="Q260" s="41">
        <v>41586</v>
      </c>
      <c r="R260" s="63" t="s">
        <v>471</v>
      </c>
      <c r="S260" s="27"/>
      <c r="T260" s="27">
        <f t="shared" si="107"/>
        <v>0</v>
      </c>
      <c r="U260" s="29"/>
      <c r="V260" s="29"/>
      <c r="W260" s="28"/>
      <c r="X260" s="9"/>
      <c r="Y260" s="9"/>
      <c r="Z260" s="136"/>
      <c r="AA260" s="153">
        <v>0</v>
      </c>
      <c r="AB260" s="9"/>
      <c r="AC260" s="27">
        <f t="shared" si="109"/>
        <v>0</v>
      </c>
    </row>
    <row r="261" spans="1:29" ht="25.5" x14ac:dyDescent="0.25">
      <c r="A261" s="4" t="s">
        <v>342</v>
      </c>
      <c r="B261" s="5" t="s">
        <v>33</v>
      </c>
      <c r="C261" s="6" t="s">
        <v>34</v>
      </c>
      <c r="D261" s="6" t="s">
        <v>657</v>
      </c>
      <c r="E261" s="7">
        <v>150659</v>
      </c>
      <c r="F261" s="6" t="s">
        <v>668</v>
      </c>
      <c r="G261" s="7">
        <v>1</v>
      </c>
      <c r="H261" s="7">
        <v>30</v>
      </c>
      <c r="I261" s="21" t="s">
        <v>68</v>
      </c>
      <c r="J261" s="144" t="s">
        <v>542</v>
      </c>
      <c r="K261" s="13">
        <v>0.44</v>
      </c>
      <c r="L261" s="14">
        <f t="shared" si="105"/>
        <v>0.44</v>
      </c>
      <c r="M261" s="14">
        <f t="shared" si="106"/>
        <v>13.2</v>
      </c>
      <c r="N261" s="6" t="s">
        <v>959</v>
      </c>
      <c r="O261" s="39">
        <v>41565</v>
      </c>
      <c r="P261" s="6">
        <v>153</v>
      </c>
      <c r="Q261" s="41">
        <v>41586</v>
      </c>
      <c r="R261" s="63" t="s">
        <v>472</v>
      </c>
      <c r="S261" s="27"/>
      <c r="T261" s="27">
        <f t="shared" si="107"/>
        <v>0</v>
      </c>
      <c r="U261" s="29"/>
      <c r="V261" s="29"/>
      <c r="W261" s="28"/>
      <c r="X261" s="9"/>
      <c r="Y261" s="9"/>
      <c r="Z261" s="136"/>
      <c r="AA261" s="153">
        <v>0</v>
      </c>
      <c r="AB261" s="9"/>
      <c r="AC261" s="27">
        <f t="shared" si="109"/>
        <v>0</v>
      </c>
    </row>
    <row r="262" spans="1:29" ht="25.5" x14ac:dyDescent="0.25">
      <c r="A262" s="4" t="s">
        <v>342</v>
      </c>
      <c r="B262" s="5" t="s">
        <v>33</v>
      </c>
      <c r="C262" s="6" t="s">
        <v>34</v>
      </c>
      <c r="D262" s="6" t="s">
        <v>657</v>
      </c>
      <c r="E262" s="7">
        <v>150659</v>
      </c>
      <c r="F262" s="6" t="s">
        <v>668</v>
      </c>
      <c r="G262" s="7">
        <v>1</v>
      </c>
      <c r="H262" s="7">
        <v>10</v>
      </c>
      <c r="I262" s="21" t="s">
        <v>68</v>
      </c>
      <c r="J262" s="132" t="s">
        <v>371</v>
      </c>
      <c r="K262" s="13">
        <v>7.88</v>
      </c>
      <c r="L262" s="14">
        <f t="shared" si="105"/>
        <v>7.88</v>
      </c>
      <c r="M262" s="14">
        <f t="shared" si="106"/>
        <v>78.8</v>
      </c>
      <c r="N262" s="6" t="s">
        <v>959</v>
      </c>
      <c r="O262" s="39">
        <v>41565</v>
      </c>
      <c r="P262" s="6">
        <v>154</v>
      </c>
      <c r="Q262" s="41">
        <v>41586</v>
      </c>
      <c r="R262" s="63" t="s">
        <v>472</v>
      </c>
      <c r="S262" s="27"/>
      <c r="T262" s="27">
        <f t="shared" si="107"/>
        <v>0</v>
      </c>
      <c r="U262" s="29"/>
      <c r="V262" s="29"/>
      <c r="W262" s="28"/>
      <c r="X262" s="9"/>
      <c r="Y262" s="9"/>
      <c r="Z262" s="136"/>
      <c r="AA262" s="153">
        <v>0</v>
      </c>
      <c r="AB262" s="9"/>
      <c r="AC262" s="27">
        <f t="shared" si="109"/>
        <v>0</v>
      </c>
    </row>
    <row r="263" spans="1:29" ht="25.5" x14ac:dyDescent="0.25">
      <c r="A263" s="4" t="s">
        <v>342</v>
      </c>
      <c r="B263" s="5" t="s">
        <v>33</v>
      </c>
      <c r="C263" s="6" t="s">
        <v>34</v>
      </c>
      <c r="D263" s="6" t="s">
        <v>657</v>
      </c>
      <c r="E263" s="7">
        <v>150659</v>
      </c>
      <c r="F263" s="6" t="s">
        <v>668</v>
      </c>
      <c r="G263" s="7">
        <v>1</v>
      </c>
      <c r="H263" s="7">
        <v>10</v>
      </c>
      <c r="I263" s="21" t="s">
        <v>68</v>
      </c>
      <c r="J263" s="132" t="s">
        <v>372</v>
      </c>
      <c r="K263" s="13">
        <v>5.14</v>
      </c>
      <c r="L263" s="14">
        <f t="shared" si="105"/>
        <v>5.14</v>
      </c>
      <c r="M263" s="14">
        <f t="shared" si="106"/>
        <v>51.4</v>
      </c>
      <c r="N263" s="6" t="s">
        <v>959</v>
      </c>
      <c r="O263" s="39">
        <v>41565</v>
      </c>
      <c r="P263" s="6">
        <v>155</v>
      </c>
      <c r="Q263" s="41">
        <v>41586</v>
      </c>
      <c r="R263" s="63" t="s">
        <v>472</v>
      </c>
      <c r="S263" s="27"/>
      <c r="T263" s="27">
        <f t="shared" si="107"/>
        <v>0</v>
      </c>
      <c r="U263" s="29"/>
      <c r="V263" s="29"/>
      <c r="W263" s="28"/>
      <c r="X263" s="9"/>
      <c r="Y263" s="9"/>
      <c r="Z263" s="136"/>
      <c r="AA263" s="153">
        <v>0</v>
      </c>
      <c r="AB263" s="9"/>
      <c r="AC263" s="27">
        <f t="shared" si="109"/>
        <v>0</v>
      </c>
    </row>
    <row r="264" spans="1:29" ht="25.5" x14ac:dyDescent="0.25">
      <c r="A264" s="4" t="s">
        <v>342</v>
      </c>
      <c r="B264" s="5" t="s">
        <v>33</v>
      </c>
      <c r="C264" s="6" t="s">
        <v>34</v>
      </c>
      <c r="D264" s="6" t="s">
        <v>657</v>
      </c>
      <c r="E264" s="7">
        <v>150659</v>
      </c>
      <c r="F264" s="6" t="s">
        <v>668</v>
      </c>
      <c r="G264" s="7">
        <v>1</v>
      </c>
      <c r="H264" s="7">
        <v>10</v>
      </c>
      <c r="I264" s="21" t="s">
        <v>68</v>
      </c>
      <c r="J264" s="132" t="s">
        <v>373</v>
      </c>
      <c r="K264" s="13">
        <v>2.13</v>
      </c>
      <c r="L264" s="14">
        <f t="shared" si="105"/>
        <v>2.13</v>
      </c>
      <c r="M264" s="14">
        <f t="shared" si="106"/>
        <v>21.299999999999997</v>
      </c>
      <c r="N264" s="6" t="s">
        <v>959</v>
      </c>
      <c r="O264" s="39">
        <v>41565</v>
      </c>
      <c r="P264" s="6">
        <v>156</v>
      </c>
      <c r="Q264" s="41">
        <v>41586</v>
      </c>
      <c r="R264" s="9" t="s">
        <v>466</v>
      </c>
      <c r="S264" s="27">
        <v>2.13</v>
      </c>
      <c r="T264" s="27">
        <f t="shared" si="107"/>
        <v>21.299999999999997</v>
      </c>
      <c r="U264" s="29" t="s">
        <v>1083</v>
      </c>
      <c r="V264" s="29">
        <v>2</v>
      </c>
      <c r="W264" s="28">
        <f t="shared" ref="W264:W281" si="110">V264*S264</f>
        <v>4.26</v>
      </c>
      <c r="X264" s="6" t="s">
        <v>271</v>
      </c>
      <c r="Y264" s="39">
        <v>41754</v>
      </c>
      <c r="Z264" s="55">
        <v>7223</v>
      </c>
      <c r="AA264" s="153">
        <f t="shared" si="108"/>
        <v>8</v>
      </c>
      <c r="AB264" s="9"/>
      <c r="AC264" s="27">
        <f t="shared" si="109"/>
        <v>0</v>
      </c>
    </row>
    <row r="265" spans="1:29" ht="25.5" x14ac:dyDescent="0.25">
      <c r="A265" s="4" t="s">
        <v>342</v>
      </c>
      <c r="B265" s="5" t="s">
        <v>33</v>
      </c>
      <c r="C265" s="6" t="s">
        <v>34</v>
      </c>
      <c r="D265" s="6" t="s">
        <v>657</v>
      </c>
      <c r="E265" s="7">
        <v>150659</v>
      </c>
      <c r="F265" s="6" t="s">
        <v>668</v>
      </c>
      <c r="G265" s="7">
        <v>1</v>
      </c>
      <c r="H265" s="7">
        <v>10</v>
      </c>
      <c r="I265" s="21" t="s">
        <v>68</v>
      </c>
      <c r="J265" s="144" t="s">
        <v>543</v>
      </c>
      <c r="K265" s="13">
        <v>34.799999999999997</v>
      </c>
      <c r="L265" s="14">
        <f t="shared" si="105"/>
        <v>34.799999999999997</v>
      </c>
      <c r="M265" s="14">
        <f t="shared" si="106"/>
        <v>348</v>
      </c>
      <c r="N265" s="6" t="s">
        <v>959</v>
      </c>
      <c r="O265" s="39">
        <v>41565</v>
      </c>
      <c r="P265" s="6">
        <v>157</v>
      </c>
      <c r="Q265" s="41">
        <v>41586</v>
      </c>
      <c r="R265" s="9" t="s">
        <v>987</v>
      </c>
      <c r="S265" s="27">
        <v>15.5</v>
      </c>
      <c r="T265" s="27">
        <f t="shared" si="107"/>
        <v>155</v>
      </c>
      <c r="U265" s="29" t="s">
        <v>1084</v>
      </c>
      <c r="V265" s="29">
        <v>2</v>
      </c>
      <c r="W265" s="28">
        <f t="shared" si="110"/>
        <v>31</v>
      </c>
      <c r="X265" s="6" t="s">
        <v>271</v>
      </c>
      <c r="Y265" s="39">
        <v>41764</v>
      </c>
      <c r="Z265" s="55">
        <v>325</v>
      </c>
      <c r="AA265" s="153">
        <f t="shared" si="108"/>
        <v>8</v>
      </c>
      <c r="AB265" s="9"/>
      <c r="AC265" s="27">
        <f t="shared" si="109"/>
        <v>0</v>
      </c>
    </row>
    <row r="266" spans="1:29" ht="76.5" x14ac:dyDescent="0.25">
      <c r="A266" s="4" t="s">
        <v>342</v>
      </c>
      <c r="B266" s="5" t="s">
        <v>33</v>
      </c>
      <c r="C266" s="6" t="s">
        <v>34</v>
      </c>
      <c r="D266" s="6" t="s">
        <v>657</v>
      </c>
      <c r="E266" s="7">
        <v>150659</v>
      </c>
      <c r="F266" s="6" t="s">
        <v>668</v>
      </c>
      <c r="G266" s="7">
        <v>1</v>
      </c>
      <c r="H266" s="7">
        <v>10</v>
      </c>
      <c r="I266" s="21" t="s">
        <v>343</v>
      </c>
      <c r="J266" s="144" t="s">
        <v>544</v>
      </c>
      <c r="K266" s="13">
        <v>27.99</v>
      </c>
      <c r="L266" s="14">
        <f t="shared" si="105"/>
        <v>27.99</v>
      </c>
      <c r="M266" s="14">
        <f t="shared" si="106"/>
        <v>279.89999999999998</v>
      </c>
      <c r="N266" s="6" t="s">
        <v>959</v>
      </c>
      <c r="O266" s="39">
        <v>41565</v>
      </c>
      <c r="P266" s="6">
        <v>158</v>
      </c>
      <c r="Q266" s="41">
        <v>41586</v>
      </c>
      <c r="R266" s="9" t="s">
        <v>466</v>
      </c>
      <c r="S266" s="27">
        <v>25.58</v>
      </c>
      <c r="T266" s="27">
        <f t="shared" si="107"/>
        <v>255.79999999999998</v>
      </c>
      <c r="U266" s="29" t="s">
        <v>1083</v>
      </c>
      <c r="V266" s="29">
        <v>2</v>
      </c>
      <c r="W266" s="28">
        <f t="shared" si="110"/>
        <v>51.16</v>
      </c>
      <c r="X266" s="6" t="s">
        <v>271</v>
      </c>
      <c r="Y266" s="39">
        <v>41754</v>
      </c>
      <c r="Z266" s="55">
        <v>7223</v>
      </c>
      <c r="AA266" s="153">
        <f t="shared" si="108"/>
        <v>8</v>
      </c>
      <c r="AB266" s="9"/>
      <c r="AC266" s="27">
        <f t="shared" si="109"/>
        <v>0</v>
      </c>
    </row>
    <row r="267" spans="1:29" ht="25.5" x14ac:dyDescent="0.25">
      <c r="A267" s="4" t="s">
        <v>342</v>
      </c>
      <c r="B267" s="5" t="s">
        <v>33</v>
      </c>
      <c r="C267" s="6" t="s">
        <v>34</v>
      </c>
      <c r="D267" s="6" t="s">
        <v>657</v>
      </c>
      <c r="E267" s="7">
        <v>150659</v>
      </c>
      <c r="F267" s="6" t="s">
        <v>668</v>
      </c>
      <c r="G267" s="7">
        <v>1</v>
      </c>
      <c r="H267" s="7">
        <v>10</v>
      </c>
      <c r="I267" s="21" t="s">
        <v>68</v>
      </c>
      <c r="J267" s="144" t="s">
        <v>545</v>
      </c>
      <c r="K267" s="13">
        <v>4.53</v>
      </c>
      <c r="L267" s="14">
        <f t="shared" si="105"/>
        <v>4.53</v>
      </c>
      <c r="M267" s="14">
        <f t="shared" si="106"/>
        <v>45.300000000000004</v>
      </c>
      <c r="N267" s="6" t="s">
        <v>959</v>
      </c>
      <c r="O267" s="39">
        <v>41565</v>
      </c>
      <c r="P267" s="6">
        <v>159</v>
      </c>
      <c r="Q267" s="41">
        <v>41586</v>
      </c>
      <c r="R267" s="9" t="s">
        <v>466</v>
      </c>
      <c r="S267" s="27">
        <v>4.53</v>
      </c>
      <c r="T267" s="27">
        <f t="shared" si="107"/>
        <v>45.300000000000004</v>
      </c>
      <c r="U267" s="29" t="s">
        <v>1083</v>
      </c>
      <c r="V267" s="29">
        <v>2</v>
      </c>
      <c r="W267" s="28">
        <f t="shared" si="110"/>
        <v>9.06</v>
      </c>
      <c r="X267" s="6" t="s">
        <v>271</v>
      </c>
      <c r="Y267" s="39">
        <v>41754</v>
      </c>
      <c r="Z267" s="55">
        <v>7223</v>
      </c>
      <c r="AA267" s="153">
        <f t="shared" si="108"/>
        <v>8</v>
      </c>
      <c r="AB267" s="9"/>
      <c r="AC267" s="27">
        <f t="shared" si="109"/>
        <v>0</v>
      </c>
    </row>
    <row r="268" spans="1:29" ht="25.5" x14ac:dyDescent="0.25">
      <c r="A268" s="4" t="s">
        <v>342</v>
      </c>
      <c r="B268" s="5" t="s">
        <v>33</v>
      </c>
      <c r="C268" s="6" t="s">
        <v>34</v>
      </c>
      <c r="D268" s="6" t="s">
        <v>657</v>
      </c>
      <c r="E268" s="7">
        <v>150659</v>
      </c>
      <c r="F268" s="6" t="s">
        <v>668</v>
      </c>
      <c r="G268" s="7">
        <v>1</v>
      </c>
      <c r="H268" s="7">
        <v>10</v>
      </c>
      <c r="I268" s="21" t="s">
        <v>68</v>
      </c>
      <c r="J268" s="144" t="s">
        <v>546</v>
      </c>
      <c r="K268" s="13">
        <v>5.05</v>
      </c>
      <c r="L268" s="14">
        <f t="shared" si="105"/>
        <v>5.05</v>
      </c>
      <c r="M268" s="14">
        <f t="shared" si="106"/>
        <v>50.5</v>
      </c>
      <c r="N268" s="6" t="s">
        <v>959</v>
      </c>
      <c r="O268" s="39">
        <v>41565</v>
      </c>
      <c r="P268" s="6">
        <v>160</v>
      </c>
      <c r="Q268" s="41">
        <v>41586</v>
      </c>
      <c r="R268" s="9" t="s">
        <v>466</v>
      </c>
      <c r="S268" s="27">
        <v>5.05</v>
      </c>
      <c r="T268" s="27">
        <f t="shared" si="107"/>
        <v>50.5</v>
      </c>
      <c r="U268" s="29" t="s">
        <v>1083</v>
      </c>
      <c r="V268" s="29">
        <v>2</v>
      </c>
      <c r="W268" s="28">
        <f t="shared" si="110"/>
        <v>10.1</v>
      </c>
      <c r="X268" s="6" t="s">
        <v>271</v>
      </c>
      <c r="Y268" s="39">
        <v>41754</v>
      </c>
      <c r="Z268" s="55">
        <v>7223</v>
      </c>
      <c r="AA268" s="153">
        <f t="shared" si="108"/>
        <v>8</v>
      </c>
      <c r="AB268" s="9"/>
      <c r="AC268" s="27">
        <f t="shared" si="109"/>
        <v>0</v>
      </c>
    </row>
    <row r="269" spans="1:29" ht="25.5" x14ac:dyDescent="0.25">
      <c r="A269" s="4" t="s">
        <v>342</v>
      </c>
      <c r="B269" s="5" t="s">
        <v>33</v>
      </c>
      <c r="C269" s="6" t="s">
        <v>34</v>
      </c>
      <c r="D269" s="6" t="s">
        <v>657</v>
      </c>
      <c r="E269" s="7">
        <v>150659</v>
      </c>
      <c r="F269" s="6" t="s">
        <v>668</v>
      </c>
      <c r="G269" s="7">
        <v>1</v>
      </c>
      <c r="H269" s="7">
        <v>10</v>
      </c>
      <c r="I269" s="21" t="s">
        <v>68</v>
      </c>
      <c r="J269" s="144" t="s">
        <v>547</v>
      </c>
      <c r="K269" s="13">
        <v>5.77</v>
      </c>
      <c r="L269" s="14">
        <f t="shared" si="105"/>
        <v>5.77</v>
      </c>
      <c r="M269" s="14">
        <f t="shared" si="106"/>
        <v>57.699999999999996</v>
      </c>
      <c r="N269" s="6" t="s">
        <v>959</v>
      </c>
      <c r="O269" s="39">
        <v>41565</v>
      </c>
      <c r="P269" s="6">
        <v>161</v>
      </c>
      <c r="Q269" s="41">
        <v>41586</v>
      </c>
      <c r="R269" s="9" t="s">
        <v>466</v>
      </c>
      <c r="S269" s="27">
        <v>2.79</v>
      </c>
      <c r="T269" s="27">
        <f t="shared" si="107"/>
        <v>27.9</v>
      </c>
      <c r="U269" s="29" t="s">
        <v>1083</v>
      </c>
      <c r="V269" s="29">
        <v>2</v>
      </c>
      <c r="W269" s="28">
        <f t="shared" si="110"/>
        <v>5.58</v>
      </c>
      <c r="X269" s="6" t="s">
        <v>271</v>
      </c>
      <c r="Y269" s="39">
        <v>41754</v>
      </c>
      <c r="Z269" s="55">
        <v>7223</v>
      </c>
      <c r="AA269" s="153">
        <f t="shared" si="108"/>
        <v>8</v>
      </c>
      <c r="AB269" s="9"/>
      <c r="AC269" s="27">
        <f t="shared" si="109"/>
        <v>0</v>
      </c>
    </row>
    <row r="270" spans="1:29" ht="25.5" x14ac:dyDescent="0.25">
      <c r="A270" s="4" t="s">
        <v>342</v>
      </c>
      <c r="B270" s="5" t="s">
        <v>33</v>
      </c>
      <c r="C270" s="6" t="s">
        <v>34</v>
      </c>
      <c r="D270" s="6" t="s">
        <v>657</v>
      </c>
      <c r="E270" s="7">
        <v>150659</v>
      </c>
      <c r="F270" s="6" t="s">
        <v>668</v>
      </c>
      <c r="G270" s="7">
        <v>1</v>
      </c>
      <c r="H270" s="7">
        <v>10</v>
      </c>
      <c r="I270" s="21" t="s">
        <v>68</v>
      </c>
      <c r="J270" s="144" t="s">
        <v>548</v>
      </c>
      <c r="K270" s="13">
        <v>5.93</v>
      </c>
      <c r="L270" s="14">
        <f t="shared" si="105"/>
        <v>5.93</v>
      </c>
      <c r="M270" s="14">
        <f t="shared" si="106"/>
        <v>59.3</v>
      </c>
      <c r="N270" s="6" t="s">
        <v>959</v>
      </c>
      <c r="O270" s="39">
        <v>41565</v>
      </c>
      <c r="P270" s="6">
        <v>162</v>
      </c>
      <c r="Q270" s="41">
        <v>41586</v>
      </c>
      <c r="R270" s="9" t="s">
        <v>466</v>
      </c>
      <c r="S270" s="27">
        <v>3.68</v>
      </c>
      <c r="T270" s="27">
        <f t="shared" si="107"/>
        <v>36.800000000000004</v>
      </c>
      <c r="U270" s="29" t="s">
        <v>1083</v>
      </c>
      <c r="V270" s="29">
        <v>2</v>
      </c>
      <c r="W270" s="28">
        <f t="shared" si="110"/>
        <v>7.36</v>
      </c>
      <c r="X270" s="6" t="s">
        <v>271</v>
      </c>
      <c r="Y270" s="39">
        <v>41754</v>
      </c>
      <c r="Z270" s="55">
        <v>7223</v>
      </c>
      <c r="AA270" s="153">
        <f t="shared" si="108"/>
        <v>8</v>
      </c>
      <c r="AB270" s="9"/>
      <c r="AC270" s="27">
        <f t="shared" si="109"/>
        <v>0</v>
      </c>
    </row>
    <row r="271" spans="1:29" ht="25.5" x14ac:dyDescent="0.25">
      <c r="A271" s="4" t="s">
        <v>342</v>
      </c>
      <c r="B271" s="5" t="s">
        <v>33</v>
      </c>
      <c r="C271" s="6" t="s">
        <v>34</v>
      </c>
      <c r="D271" s="6" t="s">
        <v>657</v>
      </c>
      <c r="E271" s="7">
        <v>150659</v>
      </c>
      <c r="F271" s="6" t="s">
        <v>668</v>
      </c>
      <c r="G271" s="7">
        <v>1</v>
      </c>
      <c r="H271" s="7">
        <v>10</v>
      </c>
      <c r="I271" s="21" t="s">
        <v>68</v>
      </c>
      <c r="J271" s="144" t="s">
        <v>549</v>
      </c>
      <c r="K271" s="13">
        <v>7.97</v>
      </c>
      <c r="L271" s="14">
        <f t="shared" si="105"/>
        <v>7.97</v>
      </c>
      <c r="M271" s="14">
        <f t="shared" si="106"/>
        <v>79.7</v>
      </c>
      <c r="N271" s="6" t="s">
        <v>959</v>
      </c>
      <c r="O271" s="39">
        <v>41565</v>
      </c>
      <c r="P271" s="6">
        <v>163</v>
      </c>
      <c r="Q271" s="41">
        <v>41586</v>
      </c>
      <c r="R271" s="9" t="s">
        <v>466</v>
      </c>
      <c r="S271" s="27">
        <v>4.8899999999999997</v>
      </c>
      <c r="T271" s="27">
        <f t="shared" si="107"/>
        <v>48.9</v>
      </c>
      <c r="U271" s="29" t="s">
        <v>1083</v>
      </c>
      <c r="V271" s="29">
        <v>2</v>
      </c>
      <c r="W271" s="28">
        <f t="shared" si="110"/>
        <v>9.7799999999999994</v>
      </c>
      <c r="X271" s="6" t="s">
        <v>271</v>
      </c>
      <c r="Y271" s="39">
        <v>41754</v>
      </c>
      <c r="Z271" s="55">
        <v>7223</v>
      </c>
      <c r="AA271" s="153">
        <f t="shared" si="108"/>
        <v>8</v>
      </c>
      <c r="AB271" s="9"/>
      <c r="AC271" s="27">
        <f t="shared" si="109"/>
        <v>0</v>
      </c>
    </row>
    <row r="272" spans="1:29" ht="25.5" x14ac:dyDescent="0.25">
      <c r="A272" s="4" t="s">
        <v>342</v>
      </c>
      <c r="B272" s="5" t="s">
        <v>33</v>
      </c>
      <c r="C272" s="6" t="s">
        <v>34</v>
      </c>
      <c r="D272" s="6" t="s">
        <v>657</v>
      </c>
      <c r="E272" s="7">
        <v>150659</v>
      </c>
      <c r="F272" s="6" t="s">
        <v>668</v>
      </c>
      <c r="G272" s="7">
        <v>1</v>
      </c>
      <c r="H272" s="7">
        <v>10</v>
      </c>
      <c r="I272" s="21" t="s">
        <v>68</v>
      </c>
      <c r="J272" s="144" t="s">
        <v>550</v>
      </c>
      <c r="K272" s="13">
        <v>11.3</v>
      </c>
      <c r="L272" s="14">
        <f t="shared" si="105"/>
        <v>11.3</v>
      </c>
      <c r="M272" s="14">
        <f t="shared" si="106"/>
        <v>113</v>
      </c>
      <c r="N272" s="6" t="s">
        <v>959</v>
      </c>
      <c r="O272" s="39">
        <v>41565</v>
      </c>
      <c r="P272" s="6">
        <v>164</v>
      </c>
      <c r="Q272" s="41">
        <v>41586</v>
      </c>
      <c r="R272" s="9" t="s">
        <v>466</v>
      </c>
      <c r="S272" s="27">
        <v>6.89</v>
      </c>
      <c r="T272" s="27">
        <f t="shared" si="107"/>
        <v>68.899999999999991</v>
      </c>
      <c r="U272" s="29" t="s">
        <v>1083</v>
      </c>
      <c r="V272" s="29">
        <v>2</v>
      </c>
      <c r="W272" s="28">
        <f t="shared" si="110"/>
        <v>13.78</v>
      </c>
      <c r="X272" s="6" t="s">
        <v>271</v>
      </c>
      <c r="Y272" s="39">
        <v>41754</v>
      </c>
      <c r="Z272" s="55">
        <v>7223</v>
      </c>
      <c r="AA272" s="153">
        <f t="shared" si="108"/>
        <v>8</v>
      </c>
      <c r="AB272" s="9"/>
      <c r="AC272" s="27">
        <f t="shared" si="109"/>
        <v>0</v>
      </c>
    </row>
    <row r="273" spans="1:30" ht="25.5" x14ac:dyDescent="0.25">
      <c r="A273" s="4" t="s">
        <v>342</v>
      </c>
      <c r="B273" s="5" t="s">
        <v>33</v>
      </c>
      <c r="C273" s="6" t="s">
        <v>34</v>
      </c>
      <c r="D273" s="6" t="s">
        <v>657</v>
      </c>
      <c r="E273" s="7">
        <v>150659</v>
      </c>
      <c r="F273" s="6" t="s">
        <v>668</v>
      </c>
      <c r="G273" s="7">
        <v>1</v>
      </c>
      <c r="H273" s="7">
        <v>10</v>
      </c>
      <c r="I273" s="21" t="s">
        <v>68</v>
      </c>
      <c r="J273" s="144" t="s">
        <v>551</v>
      </c>
      <c r="K273" s="13">
        <v>4.2300000000000004</v>
      </c>
      <c r="L273" s="14">
        <f t="shared" si="105"/>
        <v>4.2300000000000004</v>
      </c>
      <c r="M273" s="14">
        <f t="shared" si="106"/>
        <v>42.300000000000004</v>
      </c>
      <c r="N273" s="6" t="s">
        <v>959</v>
      </c>
      <c r="O273" s="39">
        <v>41565</v>
      </c>
      <c r="P273" s="6">
        <v>165</v>
      </c>
      <c r="Q273" s="41">
        <v>41586</v>
      </c>
      <c r="R273" s="9" t="s">
        <v>987</v>
      </c>
      <c r="S273" s="27">
        <v>3.78</v>
      </c>
      <c r="T273" s="27">
        <f t="shared" si="107"/>
        <v>37.799999999999997</v>
      </c>
      <c r="U273" s="29" t="s">
        <v>1084</v>
      </c>
      <c r="V273" s="29">
        <v>2</v>
      </c>
      <c r="W273" s="28">
        <f t="shared" si="110"/>
        <v>7.56</v>
      </c>
      <c r="X273" s="6" t="s">
        <v>271</v>
      </c>
      <c r="Y273" s="39">
        <v>41764</v>
      </c>
      <c r="Z273" s="55">
        <v>325</v>
      </c>
      <c r="AA273" s="153">
        <f t="shared" si="108"/>
        <v>8</v>
      </c>
      <c r="AB273" s="9"/>
      <c r="AC273" s="27">
        <f t="shared" si="109"/>
        <v>0</v>
      </c>
    </row>
    <row r="274" spans="1:30" ht="25.5" x14ac:dyDescent="0.25">
      <c r="A274" s="4" t="s">
        <v>342</v>
      </c>
      <c r="B274" s="5" t="s">
        <v>33</v>
      </c>
      <c r="C274" s="6" t="s">
        <v>34</v>
      </c>
      <c r="D274" s="6" t="s">
        <v>657</v>
      </c>
      <c r="E274" s="7">
        <v>150659</v>
      </c>
      <c r="F274" s="6" t="s">
        <v>668</v>
      </c>
      <c r="G274" s="7">
        <v>1</v>
      </c>
      <c r="H274" s="7">
        <v>10</v>
      </c>
      <c r="I274" s="21" t="s">
        <v>68</v>
      </c>
      <c r="J274" s="144" t="s">
        <v>552</v>
      </c>
      <c r="K274" s="13">
        <v>2.0299999999999998</v>
      </c>
      <c r="L274" s="14">
        <f t="shared" si="105"/>
        <v>2.0299999999999998</v>
      </c>
      <c r="M274" s="14">
        <f t="shared" si="106"/>
        <v>20.299999999999997</v>
      </c>
      <c r="N274" s="6" t="s">
        <v>959</v>
      </c>
      <c r="O274" s="39">
        <v>41565</v>
      </c>
      <c r="P274" s="6">
        <v>166</v>
      </c>
      <c r="Q274" s="41">
        <v>41586</v>
      </c>
      <c r="R274" s="9" t="s">
        <v>987</v>
      </c>
      <c r="S274" s="27">
        <v>2.19</v>
      </c>
      <c r="T274" s="27">
        <f t="shared" si="107"/>
        <v>21.9</v>
      </c>
      <c r="U274" s="29" t="s">
        <v>1084</v>
      </c>
      <c r="V274" s="29">
        <v>2</v>
      </c>
      <c r="W274" s="28">
        <f t="shared" si="110"/>
        <v>4.38</v>
      </c>
      <c r="X274" s="6" t="s">
        <v>271</v>
      </c>
      <c r="Y274" s="39">
        <v>41764</v>
      </c>
      <c r="Z274" s="55">
        <v>325</v>
      </c>
      <c r="AA274" s="153">
        <f t="shared" si="108"/>
        <v>8</v>
      </c>
      <c r="AB274" s="9"/>
      <c r="AC274" s="27">
        <f t="shared" si="109"/>
        <v>0</v>
      </c>
    </row>
    <row r="275" spans="1:30" ht="25.5" x14ac:dyDescent="0.25">
      <c r="A275" s="4" t="s">
        <v>342</v>
      </c>
      <c r="B275" s="5" t="s">
        <v>33</v>
      </c>
      <c r="C275" s="6" t="s">
        <v>34</v>
      </c>
      <c r="D275" s="6" t="s">
        <v>657</v>
      </c>
      <c r="E275" s="7">
        <v>150659</v>
      </c>
      <c r="F275" s="6" t="s">
        <v>668</v>
      </c>
      <c r="G275" s="7">
        <v>1</v>
      </c>
      <c r="H275" s="7">
        <v>10</v>
      </c>
      <c r="I275" s="21" t="s">
        <v>68</v>
      </c>
      <c r="J275" s="144" t="s">
        <v>553</v>
      </c>
      <c r="K275" s="13">
        <v>4.0999999999999996</v>
      </c>
      <c r="L275" s="14">
        <f t="shared" si="105"/>
        <v>4.0999999999999996</v>
      </c>
      <c r="M275" s="14">
        <f t="shared" si="106"/>
        <v>41</v>
      </c>
      <c r="N275" s="6" t="s">
        <v>959</v>
      </c>
      <c r="O275" s="39">
        <v>41565</v>
      </c>
      <c r="P275" s="6">
        <v>167</v>
      </c>
      <c r="Q275" s="41">
        <v>41586</v>
      </c>
      <c r="R275" s="9" t="s">
        <v>466</v>
      </c>
      <c r="S275" s="27">
        <v>2.77</v>
      </c>
      <c r="T275" s="27">
        <f t="shared" si="107"/>
        <v>27.7</v>
      </c>
      <c r="U275" s="29" t="s">
        <v>1083</v>
      </c>
      <c r="V275" s="29">
        <v>2</v>
      </c>
      <c r="W275" s="28">
        <f t="shared" si="110"/>
        <v>5.54</v>
      </c>
      <c r="X275" s="6" t="s">
        <v>271</v>
      </c>
      <c r="Y275" s="39">
        <v>41754</v>
      </c>
      <c r="Z275" s="55">
        <v>7223</v>
      </c>
      <c r="AA275" s="153">
        <f t="shared" si="108"/>
        <v>8</v>
      </c>
      <c r="AB275" s="9"/>
      <c r="AC275" s="27">
        <f t="shared" si="109"/>
        <v>0</v>
      </c>
    </row>
    <row r="276" spans="1:30" ht="25.5" x14ac:dyDescent="0.25">
      <c r="A276" s="4" t="s">
        <v>342</v>
      </c>
      <c r="B276" s="5" t="s">
        <v>33</v>
      </c>
      <c r="C276" s="6" t="s">
        <v>34</v>
      </c>
      <c r="D276" s="6" t="s">
        <v>657</v>
      </c>
      <c r="E276" s="7">
        <v>150659</v>
      </c>
      <c r="F276" s="6" t="s">
        <v>668</v>
      </c>
      <c r="G276" s="7">
        <v>1</v>
      </c>
      <c r="H276" s="7">
        <v>10</v>
      </c>
      <c r="I276" s="21" t="s">
        <v>68</v>
      </c>
      <c r="J276" s="144" t="s">
        <v>554</v>
      </c>
      <c r="K276" s="13">
        <v>6.02</v>
      </c>
      <c r="L276" s="14">
        <f t="shared" si="105"/>
        <v>6.02</v>
      </c>
      <c r="M276" s="14">
        <f t="shared" si="106"/>
        <v>60.199999999999996</v>
      </c>
      <c r="N276" s="6" t="s">
        <v>959</v>
      </c>
      <c r="O276" s="39">
        <v>41565</v>
      </c>
      <c r="P276" s="6">
        <v>168</v>
      </c>
      <c r="Q276" s="41">
        <v>41586</v>
      </c>
      <c r="R276" s="9" t="s">
        <v>987</v>
      </c>
      <c r="S276" s="27">
        <v>4.84</v>
      </c>
      <c r="T276" s="27">
        <f t="shared" si="107"/>
        <v>48.4</v>
      </c>
      <c r="U276" s="29" t="s">
        <v>1084</v>
      </c>
      <c r="V276" s="29">
        <v>2</v>
      </c>
      <c r="W276" s="28">
        <f t="shared" si="110"/>
        <v>9.68</v>
      </c>
      <c r="X276" s="6" t="s">
        <v>271</v>
      </c>
      <c r="Y276" s="39">
        <v>41764</v>
      </c>
      <c r="Z276" s="55">
        <v>325</v>
      </c>
      <c r="AA276" s="153">
        <f t="shared" si="108"/>
        <v>8</v>
      </c>
      <c r="AB276" s="9"/>
      <c r="AC276" s="27">
        <f t="shared" si="109"/>
        <v>0</v>
      </c>
    </row>
    <row r="277" spans="1:30" ht="25.5" x14ac:dyDescent="0.25">
      <c r="A277" s="4" t="s">
        <v>342</v>
      </c>
      <c r="B277" s="5" t="s">
        <v>33</v>
      </c>
      <c r="C277" s="6" t="s">
        <v>34</v>
      </c>
      <c r="D277" s="6" t="s">
        <v>657</v>
      </c>
      <c r="E277" s="7">
        <v>150659</v>
      </c>
      <c r="F277" s="6" t="s">
        <v>668</v>
      </c>
      <c r="G277" s="7">
        <v>1</v>
      </c>
      <c r="H277" s="7">
        <v>10</v>
      </c>
      <c r="I277" s="21" t="s">
        <v>68</v>
      </c>
      <c r="J277" s="144" t="s">
        <v>555</v>
      </c>
      <c r="K277" s="13">
        <v>5.42</v>
      </c>
      <c r="L277" s="14">
        <f t="shared" si="105"/>
        <v>5.42</v>
      </c>
      <c r="M277" s="14">
        <f t="shared" si="106"/>
        <v>54.2</v>
      </c>
      <c r="N277" s="6" t="s">
        <v>959</v>
      </c>
      <c r="O277" s="39">
        <v>41565</v>
      </c>
      <c r="P277" s="6">
        <v>169</v>
      </c>
      <c r="Q277" s="41">
        <v>41586</v>
      </c>
      <c r="R277" s="9" t="s">
        <v>987</v>
      </c>
      <c r="S277" s="27">
        <v>4.8499999999999996</v>
      </c>
      <c r="T277" s="27">
        <f t="shared" si="107"/>
        <v>48.5</v>
      </c>
      <c r="U277" s="29" t="s">
        <v>1084</v>
      </c>
      <c r="V277" s="29">
        <v>2</v>
      </c>
      <c r="W277" s="28">
        <f t="shared" si="110"/>
        <v>9.6999999999999993</v>
      </c>
      <c r="X277" s="6" t="s">
        <v>271</v>
      </c>
      <c r="Y277" s="39">
        <v>41764</v>
      </c>
      <c r="Z277" s="55">
        <v>325</v>
      </c>
      <c r="AA277" s="153">
        <f t="shared" si="108"/>
        <v>8</v>
      </c>
      <c r="AB277" s="9"/>
      <c r="AC277" s="27">
        <f t="shared" si="109"/>
        <v>0</v>
      </c>
    </row>
    <row r="278" spans="1:30" ht="25.5" x14ac:dyDescent="0.25">
      <c r="A278" s="4" t="s">
        <v>342</v>
      </c>
      <c r="B278" s="5" t="s">
        <v>33</v>
      </c>
      <c r="C278" s="6" t="s">
        <v>34</v>
      </c>
      <c r="D278" s="6" t="s">
        <v>657</v>
      </c>
      <c r="E278" s="7">
        <v>150659</v>
      </c>
      <c r="F278" s="6" t="s">
        <v>668</v>
      </c>
      <c r="G278" s="7">
        <v>1</v>
      </c>
      <c r="H278" s="7">
        <v>10</v>
      </c>
      <c r="I278" s="21" t="s">
        <v>68</v>
      </c>
      <c r="J278" s="144" t="s">
        <v>556</v>
      </c>
      <c r="K278" s="13">
        <v>3.78</v>
      </c>
      <c r="L278" s="14">
        <f t="shared" si="105"/>
        <v>3.78</v>
      </c>
      <c r="M278" s="14">
        <f t="shared" si="106"/>
        <v>37.799999999999997</v>
      </c>
      <c r="N278" s="6" t="s">
        <v>959</v>
      </c>
      <c r="O278" s="39">
        <v>41565</v>
      </c>
      <c r="P278" s="6">
        <v>170</v>
      </c>
      <c r="Q278" s="41">
        <v>41586</v>
      </c>
      <c r="R278" s="9" t="s">
        <v>987</v>
      </c>
      <c r="S278" s="27">
        <v>2.88</v>
      </c>
      <c r="T278" s="27">
        <f t="shared" si="107"/>
        <v>28.799999999999997</v>
      </c>
      <c r="U278" s="29" t="s">
        <v>1084</v>
      </c>
      <c r="V278" s="29">
        <v>2</v>
      </c>
      <c r="W278" s="28">
        <f t="shared" si="110"/>
        <v>5.76</v>
      </c>
      <c r="X278" s="6" t="s">
        <v>271</v>
      </c>
      <c r="Y278" s="39">
        <v>41764</v>
      </c>
      <c r="Z278" s="55">
        <v>325</v>
      </c>
      <c r="AA278" s="153">
        <f t="shared" si="108"/>
        <v>8</v>
      </c>
      <c r="AB278" s="9"/>
      <c r="AC278" s="27">
        <f t="shared" si="109"/>
        <v>0</v>
      </c>
    </row>
    <row r="279" spans="1:30" ht="25.5" x14ac:dyDescent="0.25">
      <c r="A279" s="4" t="s">
        <v>342</v>
      </c>
      <c r="B279" s="5" t="s">
        <v>33</v>
      </c>
      <c r="C279" s="6" t="s">
        <v>34</v>
      </c>
      <c r="D279" s="6" t="s">
        <v>657</v>
      </c>
      <c r="E279" s="7">
        <v>150659</v>
      </c>
      <c r="F279" s="6" t="s">
        <v>668</v>
      </c>
      <c r="G279" s="7">
        <v>1</v>
      </c>
      <c r="H279" s="7">
        <v>10</v>
      </c>
      <c r="I279" s="21" t="s">
        <v>68</v>
      </c>
      <c r="J279" s="144" t="s">
        <v>557</v>
      </c>
      <c r="K279" s="13">
        <v>5.17</v>
      </c>
      <c r="L279" s="14">
        <f t="shared" si="105"/>
        <v>5.17</v>
      </c>
      <c r="M279" s="14">
        <f t="shared" si="106"/>
        <v>51.7</v>
      </c>
      <c r="N279" s="6" t="s">
        <v>959</v>
      </c>
      <c r="O279" s="39">
        <v>41565</v>
      </c>
      <c r="P279" s="6">
        <v>171</v>
      </c>
      <c r="Q279" s="41">
        <v>41586</v>
      </c>
      <c r="R279" s="9" t="s">
        <v>985</v>
      </c>
      <c r="S279" s="27">
        <v>5.17</v>
      </c>
      <c r="T279" s="27">
        <f t="shared" si="107"/>
        <v>51.7</v>
      </c>
      <c r="U279" s="29" t="s">
        <v>1087</v>
      </c>
      <c r="V279" s="29">
        <v>2</v>
      </c>
      <c r="W279" s="10">
        <f t="shared" si="110"/>
        <v>10.34</v>
      </c>
      <c r="X279" s="6" t="s">
        <v>271</v>
      </c>
      <c r="Y279" s="39">
        <v>41774</v>
      </c>
      <c r="Z279" s="55">
        <v>842</v>
      </c>
      <c r="AA279" s="153">
        <f t="shared" si="108"/>
        <v>8</v>
      </c>
      <c r="AB279" s="9"/>
      <c r="AC279" s="27">
        <f t="shared" si="109"/>
        <v>0</v>
      </c>
    </row>
    <row r="280" spans="1:30" ht="25.5" x14ac:dyDescent="0.25">
      <c r="A280" s="4" t="s">
        <v>342</v>
      </c>
      <c r="B280" s="5" t="s">
        <v>33</v>
      </c>
      <c r="C280" s="6" t="s">
        <v>34</v>
      </c>
      <c r="D280" s="6" t="s">
        <v>657</v>
      </c>
      <c r="E280" s="7">
        <v>150659</v>
      </c>
      <c r="F280" s="6" t="s">
        <v>668</v>
      </c>
      <c r="G280" s="7">
        <v>1</v>
      </c>
      <c r="H280" s="7">
        <v>10</v>
      </c>
      <c r="I280" s="21" t="s">
        <v>68</v>
      </c>
      <c r="J280" s="144" t="s">
        <v>558</v>
      </c>
      <c r="K280" s="13">
        <v>5.23</v>
      </c>
      <c r="L280" s="14">
        <f t="shared" si="105"/>
        <v>5.23</v>
      </c>
      <c r="M280" s="14">
        <f t="shared" si="106"/>
        <v>52.300000000000004</v>
      </c>
      <c r="N280" s="6" t="s">
        <v>959</v>
      </c>
      <c r="O280" s="39">
        <v>41565</v>
      </c>
      <c r="P280" s="6">
        <v>172</v>
      </c>
      <c r="Q280" s="41">
        <v>41586</v>
      </c>
      <c r="R280" s="9" t="s">
        <v>987</v>
      </c>
      <c r="S280" s="27">
        <v>3.39</v>
      </c>
      <c r="T280" s="27">
        <f t="shared" si="107"/>
        <v>33.9</v>
      </c>
      <c r="U280" s="29" t="s">
        <v>1084</v>
      </c>
      <c r="V280" s="29">
        <v>2</v>
      </c>
      <c r="W280" s="28">
        <f t="shared" si="110"/>
        <v>6.78</v>
      </c>
      <c r="X280" s="6" t="s">
        <v>271</v>
      </c>
      <c r="Y280" s="39">
        <v>41764</v>
      </c>
      <c r="Z280" s="55">
        <v>325</v>
      </c>
      <c r="AA280" s="153">
        <f t="shared" si="108"/>
        <v>8</v>
      </c>
      <c r="AB280" s="9"/>
      <c r="AC280" s="27">
        <f t="shared" si="109"/>
        <v>0</v>
      </c>
    </row>
    <row r="281" spans="1:30" ht="25.5" x14ac:dyDescent="0.25">
      <c r="A281" s="4" t="s">
        <v>344</v>
      </c>
      <c r="B281" s="5" t="s">
        <v>33</v>
      </c>
      <c r="C281" s="6" t="s">
        <v>34</v>
      </c>
      <c r="D281" s="6" t="s">
        <v>658</v>
      </c>
      <c r="E281" s="7">
        <v>63444</v>
      </c>
      <c r="F281" s="6" t="s">
        <v>668</v>
      </c>
      <c r="G281" s="7">
        <v>1</v>
      </c>
      <c r="H281" s="7">
        <v>500</v>
      </c>
      <c r="I281" s="21" t="s">
        <v>68</v>
      </c>
      <c r="J281" s="144" t="s">
        <v>559</v>
      </c>
      <c r="K281" s="13">
        <v>23.74</v>
      </c>
      <c r="L281" s="14">
        <f t="shared" ref="L281:L287" si="111">G281*K281</f>
        <v>23.74</v>
      </c>
      <c r="M281" s="14">
        <f t="shared" ref="M281:M287" si="112">H281*K281</f>
        <v>11870</v>
      </c>
      <c r="N281" s="6" t="s">
        <v>959</v>
      </c>
      <c r="O281" s="39">
        <v>41565</v>
      </c>
      <c r="P281" s="6">
        <v>173</v>
      </c>
      <c r="Q281" s="41">
        <v>41586</v>
      </c>
      <c r="R281" s="9" t="s">
        <v>985</v>
      </c>
      <c r="S281" s="27">
        <v>12.95</v>
      </c>
      <c r="T281" s="27">
        <f t="shared" si="107"/>
        <v>6475</v>
      </c>
      <c r="U281" s="29" t="s">
        <v>1088</v>
      </c>
      <c r="V281" s="29">
        <v>300</v>
      </c>
      <c r="W281" s="28">
        <f t="shared" si="110"/>
        <v>3885</v>
      </c>
      <c r="X281" s="6" t="s">
        <v>271</v>
      </c>
      <c r="Y281" s="39">
        <v>41774</v>
      </c>
      <c r="Z281" s="55">
        <v>843</v>
      </c>
      <c r="AA281" s="153">
        <f t="shared" si="108"/>
        <v>200</v>
      </c>
      <c r="AB281" s="142"/>
      <c r="AC281" s="27">
        <f t="shared" si="109"/>
        <v>0</v>
      </c>
      <c r="AD281" s="75"/>
    </row>
    <row r="282" spans="1:30" ht="25.5" x14ac:dyDescent="0.25">
      <c r="A282" s="4" t="s">
        <v>344</v>
      </c>
      <c r="B282" s="5" t="s">
        <v>33</v>
      </c>
      <c r="C282" s="6" t="s">
        <v>34</v>
      </c>
      <c r="D282" s="6" t="s">
        <v>658</v>
      </c>
      <c r="E282" s="21">
        <v>341473</v>
      </c>
      <c r="F282" s="6" t="s">
        <v>668</v>
      </c>
      <c r="G282" s="21">
        <v>1</v>
      </c>
      <c r="H282" s="21">
        <v>500</v>
      </c>
      <c r="I282" s="21" t="s">
        <v>68</v>
      </c>
      <c r="J282" s="144" t="s">
        <v>560</v>
      </c>
      <c r="K282" s="13">
        <v>1.24</v>
      </c>
      <c r="L282" s="14">
        <f t="shared" si="111"/>
        <v>1.24</v>
      </c>
      <c r="M282" s="14">
        <f t="shared" si="112"/>
        <v>620</v>
      </c>
      <c r="N282" s="6" t="s">
        <v>959</v>
      </c>
      <c r="O282" s="39">
        <v>41565</v>
      </c>
      <c r="P282" s="6">
        <v>174</v>
      </c>
      <c r="Q282" s="41">
        <v>41586</v>
      </c>
      <c r="R282" s="9" t="s">
        <v>987</v>
      </c>
      <c r="S282" s="27">
        <v>1.03</v>
      </c>
      <c r="T282" s="27">
        <f t="shared" si="107"/>
        <v>515</v>
      </c>
      <c r="U282" s="29" t="s">
        <v>1085</v>
      </c>
      <c r="V282" s="29">
        <v>500</v>
      </c>
      <c r="W282" s="28">
        <f t="shared" ref="W282:W287" si="113">V282*S282</f>
        <v>515</v>
      </c>
      <c r="X282" s="6" t="s">
        <v>271</v>
      </c>
      <c r="Y282" s="39">
        <v>41764</v>
      </c>
      <c r="Z282" s="55">
        <v>326</v>
      </c>
      <c r="AA282" s="153">
        <f t="shared" si="108"/>
        <v>0</v>
      </c>
      <c r="AB282" s="5"/>
      <c r="AC282" s="27">
        <f t="shared" si="109"/>
        <v>0</v>
      </c>
      <c r="AD282" s="75"/>
    </row>
    <row r="283" spans="1:30" ht="25.5" x14ac:dyDescent="0.25">
      <c r="A283" s="4" t="s">
        <v>344</v>
      </c>
      <c r="B283" s="5" t="s">
        <v>33</v>
      </c>
      <c r="C283" s="6" t="s">
        <v>34</v>
      </c>
      <c r="D283" s="6" t="s">
        <v>658</v>
      </c>
      <c r="E283" s="21">
        <v>150196</v>
      </c>
      <c r="F283" s="6" t="s">
        <v>668</v>
      </c>
      <c r="G283" s="21">
        <v>1</v>
      </c>
      <c r="H283" s="21">
        <v>50</v>
      </c>
      <c r="I283" s="21" t="s">
        <v>345</v>
      </c>
      <c r="J283" s="144" t="s">
        <v>561</v>
      </c>
      <c r="K283" s="13">
        <v>5.24</v>
      </c>
      <c r="L283" s="14">
        <f t="shared" si="111"/>
        <v>5.24</v>
      </c>
      <c r="M283" s="14">
        <f t="shared" si="112"/>
        <v>262</v>
      </c>
      <c r="N283" s="6" t="s">
        <v>959</v>
      </c>
      <c r="O283" s="39">
        <v>41565</v>
      </c>
      <c r="P283" s="6">
        <v>175</v>
      </c>
      <c r="Q283" s="41">
        <v>41586</v>
      </c>
      <c r="R283" s="63" t="s">
        <v>472</v>
      </c>
      <c r="S283" s="27"/>
      <c r="T283" s="27">
        <f t="shared" si="107"/>
        <v>0</v>
      </c>
      <c r="U283" s="29"/>
      <c r="V283" s="29"/>
      <c r="W283" s="28">
        <f t="shared" si="113"/>
        <v>0</v>
      </c>
      <c r="X283" s="9"/>
      <c r="Y283" s="9"/>
      <c r="Z283" s="136"/>
      <c r="AA283" s="153">
        <v>0</v>
      </c>
      <c r="AB283" s="5"/>
      <c r="AC283" s="27">
        <f t="shared" si="109"/>
        <v>0</v>
      </c>
      <c r="AD283" s="75"/>
    </row>
    <row r="284" spans="1:30" ht="25.5" x14ac:dyDescent="0.25">
      <c r="A284" s="4" t="s">
        <v>344</v>
      </c>
      <c r="B284" s="5" t="s">
        <v>33</v>
      </c>
      <c r="C284" s="6" t="s">
        <v>34</v>
      </c>
      <c r="D284" s="6" t="s">
        <v>658</v>
      </c>
      <c r="E284" s="7">
        <v>10090</v>
      </c>
      <c r="F284" s="6" t="s">
        <v>668</v>
      </c>
      <c r="G284" s="7">
        <v>1</v>
      </c>
      <c r="H284" s="7">
        <v>50</v>
      </c>
      <c r="I284" s="21" t="s">
        <v>68</v>
      </c>
      <c r="J284" s="144" t="s">
        <v>562</v>
      </c>
      <c r="K284" s="13">
        <v>12.23</v>
      </c>
      <c r="L284" s="14">
        <f t="shared" si="111"/>
        <v>12.23</v>
      </c>
      <c r="M284" s="14">
        <f t="shared" si="112"/>
        <v>611.5</v>
      </c>
      <c r="N284" s="6" t="s">
        <v>959</v>
      </c>
      <c r="O284" s="39">
        <v>41565</v>
      </c>
      <c r="P284" s="6">
        <v>176</v>
      </c>
      <c r="Q284" s="41">
        <v>41586</v>
      </c>
      <c r="R284" s="9" t="s">
        <v>466</v>
      </c>
      <c r="S284" s="27">
        <v>9.59</v>
      </c>
      <c r="T284" s="27">
        <f t="shared" si="107"/>
        <v>479.5</v>
      </c>
      <c r="U284" s="29" t="s">
        <v>1081</v>
      </c>
      <c r="V284" s="29">
        <v>5</v>
      </c>
      <c r="W284" s="28">
        <f t="shared" si="113"/>
        <v>47.95</v>
      </c>
      <c r="X284" s="6" t="s">
        <v>271</v>
      </c>
      <c r="Y284" s="39">
        <v>41754</v>
      </c>
      <c r="Z284" s="55">
        <v>7222</v>
      </c>
      <c r="AA284" s="153">
        <f t="shared" si="108"/>
        <v>45</v>
      </c>
      <c r="AB284" s="142"/>
      <c r="AC284" s="27">
        <f t="shared" si="109"/>
        <v>0</v>
      </c>
      <c r="AD284" s="75"/>
    </row>
    <row r="285" spans="1:30" ht="25.5" x14ac:dyDescent="0.25">
      <c r="A285" s="4" t="s">
        <v>344</v>
      </c>
      <c r="B285" s="5" t="s">
        <v>33</v>
      </c>
      <c r="C285" s="6" t="s">
        <v>34</v>
      </c>
      <c r="D285" s="6" t="s">
        <v>658</v>
      </c>
      <c r="E285" s="7">
        <v>10090</v>
      </c>
      <c r="F285" s="6" t="s">
        <v>668</v>
      </c>
      <c r="G285" s="7">
        <v>1</v>
      </c>
      <c r="H285" s="7">
        <v>50</v>
      </c>
      <c r="I285" s="21" t="s">
        <v>68</v>
      </c>
      <c r="J285" s="144" t="s">
        <v>562</v>
      </c>
      <c r="K285" s="13">
        <v>19.3</v>
      </c>
      <c r="L285" s="14">
        <f t="shared" si="111"/>
        <v>19.3</v>
      </c>
      <c r="M285" s="14">
        <f t="shared" si="112"/>
        <v>965</v>
      </c>
      <c r="N285" s="6" t="s">
        <v>959</v>
      </c>
      <c r="O285" s="39">
        <v>41565</v>
      </c>
      <c r="P285" s="6">
        <v>177</v>
      </c>
      <c r="Q285" s="41">
        <v>41586</v>
      </c>
      <c r="R285" s="9" t="s">
        <v>466</v>
      </c>
      <c r="S285" s="27">
        <v>15.65</v>
      </c>
      <c r="T285" s="27">
        <f t="shared" si="107"/>
        <v>782.5</v>
      </c>
      <c r="U285" s="29" t="s">
        <v>1081</v>
      </c>
      <c r="V285" s="29">
        <v>5</v>
      </c>
      <c r="W285" s="28">
        <f t="shared" si="113"/>
        <v>78.25</v>
      </c>
      <c r="X285" s="6" t="s">
        <v>271</v>
      </c>
      <c r="Y285" s="39">
        <v>41754</v>
      </c>
      <c r="Z285" s="55">
        <v>7222</v>
      </c>
      <c r="AA285" s="153">
        <f t="shared" si="108"/>
        <v>45</v>
      </c>
      <c r="AB285" s="142"/>
      <c r="AC285" s="27">
        <f t="shared" si="109"/>
        <v>0</v>
      </c>
      <c r="AD285" s="75"/>
    </row>
    <row r="286" spans="1:30" ht="25.5" x14ac:dyDescent="0.25">
      <c r="A286" s="4" t="s">
        <v>344</v>
      </c>
      <c r="B286" s="5" t="s">
        <v>33</v>
      </c>
      <c r="C286" s="6" t="s">
        <v>34</v>
      </c>
      <c r="D286" s="6" t="s">
        <v>658</v>
      </c>
      <c r="E286" s="7">
        <v>10090</v>
      </c>
      <c r="F286" s="6" t="s">
        <v>668</v>
      </c>
      <c r="G286" s="7">
        <v>1</v>
      </c>
      <c r="H286" s="7">
        <v>50</v>
      </c>
      <c r="I286" s="21" t="s">
        <v>68</v>
      </c>
      <c r="J286" s="144" t="s">
        <v>562</v>
      </c>
      <c r="K286" s="13">
        <v>20.75</v>
      </c>
      <c r="L286" s="14">
        <f t="shared" si="111"/>
        <v>20.75</v>
      </c>
      <c r="M286" s="14">
        <f t="shared" si="112"/>
        <v>1037.5</v>
      </c>
      <c r="N286" s="6" t="s">
        <v>959</v>
      </c>
      <c r="O286" s="39">
        <v>41565</v>
      </c>
      <c r="P286" s="6">
        <v>178</v>
      </c>
      <c r="Q286" s="41">
        <v>41586</v>
      </c>
      <c r="R286" s="9" t="s">
        <v>987</v>
      </c>
      <c r="S286" s="27">
        <v>16.93</v>
      </c>
      <c r="T286" s="27">
        <f t="shared" si="107"/>
        <v>846.5</v>
      </c>
      <c r="U286" s="29" t="s">
        <v>1085</v>
      </c>
      <c r="V286" s="29">
        <v>5</v>
      </c>
      <c r="W286" s="28">
        <f t="shared" ref="W286" si="114">V286*S286</f>
        <v>84.65</v>
      </c>
      <c r="X286" s="6" t="s">
        <v>271</v>
      </c>
      <c r="Y286" s="39">
        <v>41764</v>
      </c>
      <c r="Z286" s="55">
        <v>326</v>
      </c>
      <c r="AA286" s="153">
        <f t="shared" si="108"/>
        <v>45</v>
      </c>
      <c r="AB286" s="142"/>
      <c r="AC286" s="27">
        <f t="shared" si="109"/>
        <v>0</v>
      </c>
      <c r="AD286" s="75"/>
    </row>
    <row r="287" spans="1:30" ht="25.5" x14ac:dyDescent="0.25">
      <c r="A287" s="4" t="s">
        <v>344</v>
      </c>
      <c r="B287" s="5" t="s">
        <v>33</v>
      </c>
      <c r="C287" s="6" t="s">
        <v>34</v>
      </c>
      <c r="D287" s="6" t="s">
        <v>658</v>
      </c>
      <c r="E287" s="7">
        <v>10090</v>
      </c>
      <c r="F287" s="6" t="s">
        <v>668</v>
      </c>
      <c r="G287" s="7">
        <v>1</v>
      </c>
      <c r="H287" s="7">
        <v>50</v>
      </c>
      <c r="I287" s="21" t="s">
        <v>68</v>
      </c>
      <c r="J287" s="144" t="s">
        <v>562</v>
      </c>
      <c r="K287" s="13">
        <v>30.4</v>
      </c>
      <c r="L287" s="14">
        <f t="shared" si="111"/>
        <v>30.4</v>
      </c>
      <c r="M287" s="14">
        <f t="shared" si="112"/>
        <v>1520</v>
      </c>
      <c r="N287" s="6" t="s">
        <v>959</v>
      </c>
      <c r="O287" s="39">
        <v>41565</v>
      </c>
      <c r="P287" s="6">
        <v>179</v>
      </c>
      <c r="Q287" s="41">
        <v>41586</v>
      </c>
      <c r="R287" s="9" t="s">
        <v>466</v>
      </c>
      <c r="S287" s="27">
        <v>28.74</v>
      </c>
      <c r="T287" s="27">
        <f t="shared" si="107"/>
        <v>1437</v>
      </c>
      <c r="U287" s="29" t="s">
        <v>1081</v>
      </c>
      <c r="V287" s="29">
        <v>5</v>
      </c>
      <c r="W287" s="28">
        <f t="shared" si="113"/>
        <v>143.69999999999999</v>
      </c>
      <c r="X287" s="6" t="s">
        <v>271</v>
      </c>
      <c r="Y287" s="39">
        <v>41754</v>
      </c>
      <c r="Z287" s="55">
        <v>7222</v>
      </c>
      <c r="AA287" s="153">
        <f t="shared" si="108"/>
        <v>45</v>
      </c>
      <c r="AB287" s="142"/>
      <c r="AC287" s="27">
        <f t="shared" si="109"/>
        <v>0</v>
      </c>
      <c r="AD287" s="75"/>
    </row>
    <row r="288" spans="1:30" ht="16.5" customHeight="1" x14ac:dyDescent="0.25">
      <c r="A288" s="4" t="s">
        <v>346</v>
      </c>
      <c r="B288" s="5" t="s">
        <v>347</v>
      </c>
      <c r="C288" s="6" t="s">
        <v>34</v>
      </c>
      <c r="D288" s="6" t="s">
        <v>659</v>
      </c>
      <c r="E288" s="21">
        <v>407961</v>
      </c>
      <c r="F288" s="21" t="s">
        <v>670</v>
      </c>
      <c r="G288" s="7">
        <v>1</v>
      </c>
      <c r="H288" s="7">
        <v>150</v>
      </c>
      <c r="I288" s="21" t="s">
        <v>348</v>
      </c>
      <c r="J288" s="144" t="s">
        <v>563</v>
      </c>
      <c r="K288" s="13">
        <v>11.86</v>
      </c>
      <c r="L288" s="14">
        <f t="shared" ref="L288:L289" si="115">G288*K288</f>
        <v>11.86</v>
      </c>
      <c r="M288" s="14">
        <f t="shared" ref="M288:M289" si="116">H288*K288</f>
        <v>1779</v>
      </c>
      <c r="N288" s="6" t="s">
        <v>964</v>
      </c>
      <c r="O288" s="39">
        <v>41583</v>
      </c>
      <c r="P288" s="6">
        <v>6</v>
      </c>
      <c r="Q288" s="39">
        <v>41591</v>
      </c>
      <c r="R288" s="9" t="s">
        <v>996</v>
      </c>
      <c r="S288" s="27">
        <v>7.8</v>
      </c>
      <c r="T288" s="27">
        <f>S288*H288</f>
        <v>1170</v>
      </c>
      <c r="U288" s="29" t="s">
        <v>1127</v>
      </c>
      <c r="V288" s="29">
        <v>20</v>
      </c>
      <c r="W288" s="28">
        <f>V288*S288</f>
        <v>156</v>
      </c>
      <c r="X288" s="9" t="s">
        <v>271</v>
      </c>
      <c r="Y288" s="41">
        <v>41808</v>
      </c>
      <c r="Z288" s="136">
        <v>9530</v>
      </c>
      <c r="AA288" s="153">
        <f t="shared" si="108"/>
        <v>130</v>
      </c>
      <c r="AB288" s="21">
        <v>20</v>
      </c>
      <c r="AC288" s="27">
        <f t="shared" si="109"/>
        <v>156</v>
      </c>
      <c r="AD288" s="139"/>
    </row>
    <row r="289" spans="1:30" ht="25.5" x14ac:dyDescent="0.25">
      <c r="A289" s="4" t="s">
        <v>346</v>
      </c>
      <c r="B289" s="5" t="s">
        <v>347</v>
      </c>
      <c r="C289" s="6" t="s">
        <v>34</v>
      </c>
      <c r="D289" s="6" t="s">
        <v>659</v>
      </c>
      <c r="E289" s="21">
        <v>369204</v>
      </c>
      <c r="F289" s="21" t="s">
        <v>670</v>
      </c>
      <c r="G289" s="7">
        <v>1</v>
      </c>
      <c r="H289" s="7">
        <v>150</v>
      </c>
      <c r="I289" s="21" t="s">
        <v>63</v>
      </c>
      <c r="J289" s="144" t="s">
        <v>564</v>
      </c>
      <c r="K289" s="13">
        <v>44.13</v>
      </c>
      <c r="L289" s="14">
        <f t="shared" si="115"/>
        <v>44.13</v>
      </c>
      <c r="M289" s="14">
        <f t="shared" si="116"/>
        <v>6619.5</v>
      </c>
      <c r="N289" s="6" t="s">
        <v>964</v>
      </c>
      <c r="O289" s="39">
        <v>41583</v>
      </c>
      <c r="P289" s="6">
        <v>7</v>
      </c>
      <c r="Q289" s="39">
        <v>41591</v>
      </c>
      <c r="R289" s="9" t="s">
        <v>997</v>
      </c>
      <c r="S289" s="27">
        <v>23.3</v>
      </c>
      <c r="T289" s="27">
        <f>S289*H289</f>
        <v>3495</v>
      </c>
      <c r="U289" s="29" t="s">
        <v>1128</v>
      </c>
      <c r="V289" s="29">
        <v>20</v>
      </c>
      <c r="W289" s="28">
        <f>V289*S289</f>
        <v>466</v>
      </c>
      <c r="X289" s="9" t="s">
        <v>271</v>
      </c>
      <c r="Y289" s="41">
        <v>41808</v>
      </c>
      <c r="Z289" s="136">
        <v>7863</v>
      </c>
      <c r="AA289" s="153">
        <f t="shared" si="108"/>
        <v>130</v>
      </c>
      <c r="AB289" s="6">
        <v>20</v>
      </c>
      <c r="AC289" s="27">
        <f t="shared" si="109"/>
        <v>466</v>
      </c>
      <c r="AD289" s="76" t="s">
        <v>1185</v>
      </c>
    </row>
    <row r="290" spans="1:30" ht="38.25" x14ac:dyDescent="0.25">
      <c r="A290" s="4" t="s">
        <v>349</v>
      </c>
      <c r="B290" s="5" t="s">
        <v>66</v>
      </c>
      <c r="C290" s="6" t="s">
        <v>34</v>
      </c>
      <c r="D290" s="6" t="s">
        <v>660</v>
      </c>
      <c r="E290" s="21">
        <v>72010</v>
      </c>
      <c r="F290" s="21" t="s">
        <v>667</v>
      </c>
      <c r="G290" s="7">
        <v>1</v>
      </c>
      <c r="H290" s="21">
        <v>20</v>
      </c>
      <c r="I290" s="21" t="s">
        <v>350</v>
      </c>
      <c r="J290" s="144" t="s">
        <v>895</v>
      </c>
      <c r="K290" s="13">
        <v>207.01</v>
      </c>
      <c r="L290" s="14">
        <f t="shared" ref="L290:L298" si="117">G290*K290</f>
        <v>207.01</v>
      </c>
      <c r="M290" s="14">
        <f t="shared" ref="M290:M298" si="118">H290*K290</f>
        <v>4140.2</v>
      </c>
      <c r="N290" s="9" t="s">
        <v>461</v>
      </c>
      <c r="O290" s="41">
        <v>41498</v>
      </c>
      <c r="P290" s="6">
        <v>44</v>
      </c>
      <c r="Q290" s="41">
        <v>41507</v>
      </c>
      <c r="R290" s="9" t="s">
        <v>752</v>
      </c>
      <c r="S290" s="27">
        <v>207.01</v>
      </c>
      <c r="T290" s="27">
        <f>S290*H290</f>
        <v>4140.2</v>
      </c>
      <c r="U290" s="29" t="s">
        <v>905</v>
      </c>
      <c r="V290" s="127">
        <v>10</v>
      </c>
      <c r="W290" s="28">
        <f>V290*S290</f>
        <v>2070.1</v>
      </c>
      <c r="X290" s="6" t="s">
        <v>271</v>
      </c>
      <c r="Y290" s="39">
        <v>41844</v>
      </c>
      <c r="Z290" s="55">
        <v>5527767</v>
      </c>
      <c r="AA290" s="153">
        <f t="shared" si="108"/>
        <v>10</v>
      </c>
      <c r="AB290" s="9"/>
      <c r="AC290" s="27">
        <f t="shared" si="109"/>
        <v>0</v>
      </c>
    </row>
    <row r="291" spans="1:30" ht="38.25" x14ac:dyDescent="0.25">
      <c r="A291" s="4" t="s">
        <v>349</v>
      </c>
      <c r="B291" s="5" t="s">
        <v>66</v>
      </c>
      <c r="C291" s="6" t="s">
        <v>34</v>
      </c>
      <c r="D291" s="6" t="s">
        <v>660</v>
      </c>
      <c r="E291" s="21">
        <v>247490</v>
      </c>
      <c r="F291" s="21" t="s">
        <v>667</v>
      </c>
      <c r="G291" s="7">
        <v>1</v>
      </c>
      <c r="H291" s="21">
        <v>50</v>
      </c>
      <c r="I291" s="21" t="s">
        <v>351</v>
      </c>
      <c r="J291" s="144" t="s">
        <v>896</v>
      </c>
      <c r="K291" s="13">
        <v>87.1</v>
      </c>
      <c r="L291" s="14">
        <f t="shared" si="117"/>
        <v>87.1</v>
      </c>
      <c r="M291" s="14">
        <f t="shared" si="118"/>
        <v>4355</v>
      </c>
      <c r="N291" s="9" t="s">
        <v>461</v>
      </c>
      <c r="O291" s="41">
        <v>41498</v>
      </c>
      <c r="P291" s="6">
        <v>45</v>
      </c>
      <c r="Q291" s="41">
        <v>41507</v>
      </c>
      <c r="R291" s="9" t="s">
        <v>752</v>
      </c>
      <c r="S291" s="27">
        <v>87.1</v>
      </c>
      <c r="T291" s="27">
        <f t="shared" ref="T291:T303" si="119">S291*H291</f>
        <v>4355</v>
      </c>
      <c r="U291" s="29" t="s">
        <v>905</v>
      </c>
      <c r="V291" s="127">
        <v>50</v>
      </c>
      <c r="W291" s="28">
        <f t="shared" ref="W291:W298" si="120">V291*S291</f>
        <v>4355</v>
      </c>
      <c r="X291" s="6" t="s">
        <v>271</v>
      </c>
      <c r="Y291" s="39">
        <v>41579</v>
      </c>
      <c r="Z291" s="55">
        <v>3696185</v>
      </c>
      <c r="AA291" s="153">
        <f t="shared" si="108"/>
        <v>0</v>
      </c>
      <c r="AB291" s="9"/>
      <c r="AC291" s="27">
        <f t="shared" si="109"/>
        <v>0</v>
      </c>
    </row>
    <row r="292" spans="1:30" ht="25.5" x14ac:dyDescent="0.25">
      <c r="A292" s="4" t="s">
        <v>349</v>
      </c>
      <c r="B292" s="5" t="s">
        <v>66</v>
      </c>
      <c r="C292" s="6" t="s">
        <v>34</v>
      </c>
      <c r="D292" s="6" t="s">
        <v>660</v>
      </c>
      <c r="E292" s="21">
        <v>298182</v>
      </c>
      <c r="F292" s="21" t="s">
        <v>667</v>
      </c>
      <c r="G292" s="7">
        <v>1</v>
      </c>
      <c r="H292" s="21">
        <v>50</v>
      </c>
      <c r="I292" s="21" t="s">
        <v>351</v>
      </c>
      <c r="J292" s="144" t="s">
        <v>897</v>
      </c>
      <c r="K292" s="13">
        <v>78.930000000000007</v>
      </c>
      <c r="L292" s="14">
        <f t="shared" si="117"/>
        <v>78.930000000000007</v>
      </c>
      <c r="M292" s="14">
        <f t="shared" si="118"/>
        <v>3946.5000000000005</v>
      </c>
      <c r="N292" s="9" t="s">
        <v>461</v>
      </c>
      <c r="O292" s="41">
        <v>41498</v>
      </c>
      <c r="P292" s="6">
        <v>46</v>
      </c>
      <c r="Q292" s="41">
        <v>41507</v>
      </c>
      <c r="R292" s="9" t="s">
        <v>752</v>
      </c>
      <c r="S292" s="9">
        <v>78.930000000000007</v>
      </c>
      <c r="T292" s="27">
        <f t="shared" si="119"/>
        <v>3946.5000000000005</v>
      </c>
      <c r="U292" s="29" t="s">
        <v>905</v>
      </c>
      <c r="V292" s="127">
        <v>50</v>
      </c>
      <c r="W292" s="28">
        <f t="shared" si="120"/>
        <v>3946.5000000000005</v>
      </c>
      <c r="X292" s="6" t="s">
        <v>271</v>
      </c>
      <c r="Y292" s="39">
        <v>41579</v>
      </c>
      <c r="Z292" s="55">
        <v>3696185</v>
      </c>
      <c r="AA292" s="153">
        <f t="shared" si="108"/>
        <v>0</v>
      </c>
      <c r="AB292" s="9"/>
      <c r="AC292" s="27">
        <f t="shared" si="109"/>
        <v>0</v>
      </c>
    </row>
    <row r="293" spans="1:30" ht="25.5" x14ac:dyDescent="0.25">
      <c r="A293" s="4" t="s">
        <v>349</v>
      </c>
      <c r="B293" s="5" t="s">
        <v>66</v>
      </c>
      <c r="C293" s="6" t="s">
        <v>34</v>
      </c>
      <c r="D293" s="6" t="s">
        <v>660</v>
      </c>
      <c r="E293" s="21">
        <v>223920</v>
      </c>
      <c r="F293" s="21" t="s">
        <v>667</v>
      </c>
      <c r="G293" s="7">
        <v>1</v>
      </c>
      <c r="H293" s="21">
        <v>100</v>
      </c>
      <c r="I293" s="21" t="s">
        <v>351</v>
      </c>
      <c r="J293" s="144" t="s">
        <v>565</v>
      </c>
      <c r="K293" s="13">
        <v>78.94</v>
      </c>
      <c r="L293" s="14">
        <f t="shared" si="117"/>
        <v>78.94</v>
      </c>
      <c r="M293" s="14">
        <f t="shared" si="118"/>
        <v>7894</v>
      </c>
      <c r="N293" s="9" t="s">
        <v>461</v>
      </c>
      <c r="O293" s="41">
        <v>41498</v>
      </c>
      <c r="P293" s="6">
        <v>47</v>
      </c>
      <c r="Q293" s="41">
        <v>41507</v>
      </c>
      <c r="R293" s="9" t="s">
        <v>752</v>
      </c>
      <c r="S293" s="9">
        <v>78.94</v>
      </c>
      <c r="T293" s="27">
        <f t="shared" si="119"/>
        <v>7894</v>
      </c>
      <c r="U293" s="29" t="s">
        <v>905</v>
      </c>
      <c r="V293" s="127">
        <v>100</v>
      </c>
      <c r="W293" s="28">
        <f t="shared" si="120"/>
        <v>7894</v>
      </c>
      <c r="X293" s="6" t="s">
        <v>271</v>
      </c>
      <c r="Y293" s="39">
        <v>41579</v>
      </c>
      <c r="Z293" s="55">
        <v>3696254</v>
      </c>
      <c r="AA293" s="153">
        <f t="shared" si="108"/>
        <v>0</v>
      </c>
      <c r="AB293" s="9"/>
      <c r="AC293" s="27">
        <f t="shared" si="109"/>
        <v>0</v>
      </c>
    </row>
    <row r="294" spans="1:30" ht="25.5" x14ac:dyDescent="0.25">
      <c r="A294" s="4" t="s">
        <v>349</v>
      </c>
      <c r="B294" s="5" t="s">
        <v>66</v>
      </c>
      <c r="C294" s="6" t="s">
        <v>34</v>
      </c>
      <c r="D294" s="6" t="s">
        <v>660</v>
      </c>
      <c r="E294" s="21">
        <v>271448</v>
      </c>
      <c r="F294" s="21" t="s">
        <v>667</v>
      </c>
      <c r="G294" s="7">
        <v>1</v>
      </c>
      <c r="H294" s="21">
        <v>100</v>
      </c>
      <c r="I294" s="21" t="s">
        <v>351</v>
      </c>
      <c r="J294" s="144" t="s">
        <v>898</v>
      </c>
      <c r="K294" s="13">
        <v>69.52</v>
      </c>
      <c r="L294" s="14">
        <f t="shared" si="117"/>
        <v>69.52</v>
      </c>
      <c r="M294" s="14">
        <f t="shared" si="118"/>
        <v>6952</v>
      </c>
      <c r="N294" s="9" t="s">
        <v>461</v>
      </c>
      <c r="O294" s="41">
        <v>41498</v>
      </c>
      <c r="P294" s="6">
        <v>48</v>
      </c>
      <c r="Q294" s="41">
        <v>41507</v>
      </c>
      <c r="R294" s="9" t="s">
        <v>752</v>
      </c>
      <c r="S294" s="9">
        <v>69.52</v>
      </c>
      <c r="T294" s="27">
        <f t="shared" si="119"/>
        <v>6952</v>
      </c>
      <c r="U294" s="29" t="s">
        <v>905</v>
      </c>
      <c r="V294" s="127">
        <v>100</v>
      </c>
      <c r="W294" s="28">
        <f t="shared" si="120"/>
        <v>6952</v>
      </c>
      <c r="X294" s="6" t="s">
        <v>271</v>
      </c>
      <c r="Y294" s="39">
        <v>41579</v>
      </c>
      <c r="Z294" s="55">
        <v>3696313</v>
      </c>
      <c r="AA294" s="153">
        <f t="shared" si="108"/>
        <v>0</v>
      </c>
      <c r="AB294" s="9"/>
      <c r="AC294" s="27">
        <f t="shared" si="109"/>
        <v>0</v>
      </c>
    </row>
    <row r="295" spans="1:30" ht="25.5" x14ac:dyDescent="0.25">
      <c r="A295" s="4" t="s">
        <v>349</v>
      </c>
      <c r="B295" s="5" t="s">
        <v>66</v>
      </c>
      <c r="C295" s="6" t="s">
        <v>34</v>
      </c>
      <c r="D295" s="6" t="s">
        <v>660</v>
      </c>
      <c r="E295" s="21">
        <v>243604</v>
      </c>
      <c r="F295" s="21" t="s">
        <v>667</v>
      </c>
      <c r="G295" s="21">
        <v>1</v>
      </c>
      <c r="H295" s="21">
        <v>800</v>
      </c>
      <c r="I295" s="21" t="s">
        <v>85</v>
      </c>
      <c r="J295" s="144" t="s">
        <v>899</v>
      </c>
      <c r="K295" s="13">
        <v>1.36</v>
      </c>
      <c r="L295" s="14">
        <f t="shared" si="117"/>
        <v>1.36</v>
      </c>
      <c r="M295" s="14">
        <f t="shared" si="118"/>
        <v>1088</v>
      </c>
      <c r="N295" s="9" t="s">
        <v>461</v>
      </c>
      <c r="O295" s="41">
        <v>41498</v>
      </c>
      <c r="P295" s="6">
        <v>49</v>
      </c>
      <c r="Q295" s="41">
        <v>41507</v>
      </c>
      <c r="R295" s="9" t="s">
        <v>752</v>
      </c>
      <c r="S295" s="9">
        <v>1.36</v>
      </c>
      <c r="T295" s="27">
        <f t="shared" si="119"/>
        <v>1088</v>
      </c>
      <c r="U295" s="29" t="s">
        <v>905</v>
      </c>
      <c r="V295" s="127">
        <v>800</v>
      </c>
      <c r="W295" s="28">
        <f t="shared" si="120"/>
        <v>1088</v>
      </c>
      <c r="X295" s="6"/>
      <c r="Y295" s="6"/>
      <c r="Z295" s="55"/>
      <c r="AA295" s="153">
        <f t="shared" si="108"/>
        <v>0</v>
      </c>
      <c r="AB295" s="9"/>
      <c r="AC295" s="27">
        <f t="shared" si="109"/>
        <v>0</v>
      </c>
    </row>
    <row r="296" spans="1:30" ht="38.25" x14ac:dyDescent="0.25">
      <c r="A296" s="4" t="s">
        <v>349</v>
      </c>
      <c r="B296" s="5" t="s">
        <v>66</v>
      </c>
      <c r="C296" s="6" t="s">
        <v>34</v>
      </c>
      <c r="D296" s="6" t="s">
        <v>660</v>
      </c>
      <c r="E296" s="21">
        <v>316246</v>
      </c>
      <c r="F296" s="21" t="s">
        <v>667</v>
      </c>
      <c r="G296" s="21">
        <v>1</v>
      </c>
      <c r="H296" s="21">
        <v>300</v>
      </c>
      <c r="I296" s="21" t="s">
        <v>85</v>
      </c>
      <c r="J296" s="144" t="s">
        <v>900</v>
      </c>
      <c r="K296" s="13">
        <v>2.41</v>
      </c>
      <c r="L296" s="14">
        <f t="shared" si="117"/>
        <v>2.41</v>
      </c>
      <c r="M296" s="14">
        <f t="shared" si="118"/>
        <v>723</v>
      </c>
      <c r="N296" s="9" t="s">
        <v>461</v>
      </c>
      <c r="O296" s="41">
        <v>41498</v>
      </c>
      <c r="P296" s="6">
        <v>50</v>
      </c>
      <c r="Q296" s="41">
        <v>41507</v>
      </c>
      <c r="R296" s="9" t="s">
        <v>752</v>
      </c>
      <c r="S296" s="9">
        <v>2.41</v>
      </c>
      <c r="T296" s="27">
        <f t="shared" si="119"/>
        <v>723</v>
      </c>
      <c r="U296" s="29" t="s">
        <v>905</v>
      </c>
      <c r="V296" s="127">
        <v>300</v>
      </c>
      <c r="W296" s="28">
        <f t="shared" si="120"/>
        <v>723</v>
      </c>
      <c r="X296" s="6"/>
      <c r="Y296" s="6"/>
      <c r="Z296" s="55"/>
      <c r="AA296" s="153">
        <f t="shared" si="108"/>
        <v>0</v>
      </c>
      <c r="AB296" s="9"/>
      <c r="AC296" s="27">
        <f t="shared" si="109"/>
        <v>0</v>
      </c>
    </row>
    <row r="297" spans="1:30" ht="38.25" x14ac:dyDescent="0.25">
      <c r="A297" s="4" t="s">
        <v>349</v>
      </c>
      <c r="B297" s="5" t="s">
        <v>66</v>
      </c>
      <c r="C297" s="6" t="s">
        <v>34</v>
      </c>
      <c r="D297" s="6" t="s">
        <v>660</v>
      </c>
      <c r="E297" s="21">
        <v>361060</v>
      </c>
      <c r="F297" s="21" t="s">
        <v>667</v>
      </c>
      <c r="G297" s="21">
        <v>1</v>
      </c>
      <c r="H297" s="21">
        <v>240</v>
      </c>
      <c r="I297" s="21" t="s">
        <v>85</v>
      </c>
      <c r="J297" s="144" t="s">
        <v>901</v>
      </c>
      <c r="K297" s="13">
        <v>10.55</v>
      </c>
      <c r="L297" s="14">
        <f t="shared" si="117"/>
        <v>10.55</v>
      </c>
      <c r="M297" s="14">
        <f t="shared" si="118"/>
        <v>2532</v>
      </c>
      <c r="N297" s="9" t="s">
        <v>461</v>
      </c>
      <c r="O297" s="41">
        <v>41498</v>
      </c>
      <c r="P297" s="6">
        <v>51</v>
      </c>
      <c r="Q297" s="41">
        <v>41507</v>
      </c>
      <c r="R297" s="63" t="s">
        <v>753</v>
      </c>
      <c r="S297" s="9"/>
      <c r="T297" s="27">
        <f t="shared" si="119"/>
        <v>0</v>
      </c>
      <c r="U297" s="29"/>
      <c r="V297" s="29"/>
      <c r="W297" s="28">
        <f t="shared" si="120"/>
        <v>0</v>
      </c>
      <c r="X297" s="9"/>
      <c r="Y297" s="9"/>
      <c r="Z297" s="136"/>
      <c r="AA297" s="153">
        <v>0</v>
      </c>
      <c r="AB297" s="9"/>
      <c r="AC297" s="27">
        <f t="shared" si="109"/>
        <v>0</v>
      </c>
    </row>
    <row r="298" spans="1:30" ht="25.5" x14ac:dyDescent="0.25">
      <c r="A298" s="4" t="s">
        <v>349</v>
      </c>
      <c r="B298" s="5" t="s">
        <v>66</v>
      </c>
      <c r="C298" s="6" t="s">
        <v>34</v>
      </c>
      <c r="D298" s="6" t="s">
        <v>660</v>
      </c>
      <c r="E298" s="21">
        <v>150538</v>
      </c>
      <c r="F298" s="21" t="s">
        <v>667</v>
      </c>
      <c r="G298" s="21">
        <v>1</v>
      </c>
      <c r="H298" s="21">
        <v>50</v>
      </c>
      <c r="I298" s="21" t="s">
        <v>351</v>
      </c>
      <c r="J298" s="144" t="s">
        <v>566</v>
      </c>
      <c r="K298" s="13">
        <v>26.4</v>
      </c>
      <c r="L298" s="14">
        <f t="shared" si="117"/>
        <v>26.4</v>
      </c>
      <c r="M298" s="14">
        <f t="shared" si="118"/>
        <v>1320</v>
      </c>
      <c r="N298" s="9" t="s">
        <v>461</v>
      </c>
      <c r="O298" s="41">
        <v>41498</v>
      </c>
      <c r="P298" s="6">
        <v>52</v>
      </c>
      <c r="Q298" s="41">
        <v>41507</v>
      </c>
      <c r="R298" s="63" t="s">
        <v>471</v>
      </c>
      <c r="S298" s="9"/>
      <c r="T298" s="27">
        <f t="shared" si="119"/>
        <v>0</v>
      </c>
      <c r="U298" s="29"/>
      <c r="V298" s="29"/>
      <c r="W298" s="28">
        <f t="shared" si="120"/>
        <v>0</v>
      </c>
      <c r="X298" s="9"/>
      <c r="Y298" s="9"/>
      <c r="Z298" s="136"/>
      <c r="AA298" s="153">
        <v>0</v>
      </c>
      <c r="AB298" s="9"/>
      <c r="AC298" s="27">
        <f t="shared" si="109"/>
        <v>0</v>
      </c>
    </row>
    <row r="299" spans="1:30" ht="25.5" x14ac:dyDescent="0.25">
      <c r="A299" s="4" t="s">
        <v>352</v>
      </c>
      <c r="B299" s="5" t="s">
        <v>66</v>
      </c>
      <c r="C299" s="6" t="s">
        <v>34</v>
      </c>
      <c r="D299" s="6" t="s">
        <v>658</v>
      </c>
      <c r="E299" s="21">
        <v>318297</v>
      </c>
      <c r="F299" s="21" t="s">
        <v>667</v>
      </c>
      <c r="G299" s="7">
        <v>1</v>
      </c>
      <c r="H299" s="21">
        <v>20</v>
      </c>
      <c r="I299" s="21" t="s">
        <v>68</v>
      </c>
      <c r="J299" s="144" t="s">
        <v>567</v>
      </c>
      <c r="K299" s="13">
        <v>42.75</v>
      </c>
      <c r="L299" s="14">
        <f t="shared" ref="L299" si="121">G299*K299</f>
        <v>42.75</v>
      </c>
      <c r="M299" s="14">
        <f t="shared" ref="M299" si="122">H299*K299</f>
        <v>855</v>
      </c>
      <c r="N299" s="6" t="s">
        <v>959</v>
      </c>
      <c r="O299" s="39">
        <v>41565</v>
      </c>
      <c r="P299" s="6">
        <v>180</v>
      </c>
      <c r="Q299" s="41">
        <v>41586</v>
      </c>
      <c r="R299" s="63" t="s">
        <v>471</v>
      </c>
      <c r="S299" s="27"/>
      <c r="T299" s="27">
        <f t="shared" si="119"/>
        <v>0</v>
      </c>
      <c r="U299" s="29"/>
      <c r="V299" s="72"/>
      <c r="W299" s="74">
        <f>V299*K299</f>
        <v>0</v>
      </c>
      <c r="X299" s="9"/>
      <c r="Y299" s="9"/>
      <c r="Z299" s="136"/>
      <c r="AA299" s="153">
        <v>0</v>
      </c>
      <c r="AB299" s="9"/>
      <c r="AC299" s="27">
        <f t="shared" si="109"/>
        <v>0</v>
      </c>
      <c r="AD299" s="75"/>
    </row>
    <row r="300" spans="1:30" ht="25.5" x14ac:dyDescent="0.25">
      <c r="A300" s="4" t="s">
        <v>353</v>
      </c>
      <c r="B300" s="5" t="s">
        <v>66</v>
      </c>
      <c r="C300" s="6" t="s">
        <v>34</v>
      </c>
      <c r="D300" s="6" t="s">
        <v>657</v>
      </c>
      <c r="E300" s="21">
        <v>150659</v>
      </c>
      <c r="F300" s="21" t="s">
        <v>667</v>
      </c>
      <c r="G300" s="7">
        <v>1</v>
      </c>
      <c r="H300" s="21">
        <v>30</v>
      </c>
      <c r="I300" s="21" t="s">
        <v>68</v>
      </c>
      <c r="J300" s="144" t="s">
        <v>568</v>
      </c>
      <c r="K300" s="13">
        <v>7.07</v>
      </c>
      <c r="L300" s="14">
        <f t="shared" ref="L300:L303" si="123">G300*K300</f>
        <v>7.07</v>
      </c>
      <c r="M300" s="14">
        <f t="shared" ref="M300:M303" si="124">H300*K300</f>
        <v>212.10000000000002</v>
      </c>
      <c r="N300" s="6" t="s">
        <v>959</v>
      </c>
      <c r="O300" s="39">
        <v>41565</v>
      </c>
      <c r="P300" s="6">
        <v>181</v>
      </c>
      <c r="Q300" s="41">
        <v>41586</v>
      </c>
      <c r="R300" s="9" t="s">
        <v>466</v>
      </c>
      <c r="S300" s="27">
        <v>6.99</v>
      </c>
      <c r="T300" s="27">
        <f t="shared" si="119"/>
        <v>209.70000000000002</v>
      </c>
      <c r="U300" s="29" t="s">
        <v>1149</v>
      </c>
      <c r="V300" s="29">
        <v>30</v>
      </c>
      <c r="W300" s="28">
        <f>V300*S300</f>
        <v>209.70000000000002</v>
      </c>
      <c r="X300" s="6" t="s">
        <v>271</v>
      </c>
      <c r="Y300" s="39">
        <v>41829</v>
      </c>
      <c r="Z300" s="55">
        <v>7641</v>
      </c>
      <c r="AA300" s="153">
        <f t="shared" si="108"/>
        <v>0</v>
      </c>
      <c r="AB300" s="9">
        <v>30</v>
      </c>
      <c r="AC300" s="27">
        <f t="shared" si="109"/>
        <v>209.70000000000002</v>
      </c>
    </row>
    <row r="301" spans="1:30" ht="25.5" x14ac:dyDescent="0.25">
      <c r="A301" s="4" t="s">
        <v>353</v>
      </c>
      <c r="B301" s="5" t="s">
        <v>66</v>
      </c>
      <c r="C301" s="6" t="s">
        <v>34</v>
      </c>
      <c r="D301" s="6" t="s">
        <v>657</v>
      </c>
      <c r="E301" s="21">
        <v>150659</v>
      </c>
      <c r="F301" s="21" t="s">
        <v>667</v>
      </c>
      <c r="G301" s="7">
        <v>1</v>
      </c>
      <c r="H301" s="21">
        <v>20</v>
      </c>
      <c r="I301" s="21" t="s">
        <v>68</v>
      </c>
      <c r="J301" s="144" t="s">
        <v>569</v>
      </c>
      <c r="K301" s="13">
        <v>17.170000000000002</v>
      </c>
      <c r="L301" s="14">
        <f t="shared" si="123"/>
        <v>17.170000000000002</v>
      </c>
      <c r="M301" s="14">
        <f t="shared" si="124"/>
        <v>343.40000000000003</v>
      </c>
      <c r="N301" s="6" t="s">
        <v>959</v>
      </c>
      <c r="O301" s="39">
        <v>41565</v>
      </c>
      <c r="P301" s="6">
        <v>182</v>
      </c>
      <c r="Q301" s="41">
        <v>41586</v>
      </c>
      <c r="R301" s="9" t="s">
        <v>466</v>
      </c>
      <c r="S301" s="27">
        <v>12.54</v>
      </c>
      <c r="T301" s="27">
        <f t="shared" si="119"/>
        <v>250.79999999999998</v>
      </c>
      <c r="U301" s="29" t="s">
        <v>1149</v>
      </c>
      <c r="V301" s="29">
        <v>20</v>
      </c>
      <c r="W301" s="28">
        <f>V301*S301</f>
        <v>250.79999999999998</v>
      </c>
      <c r="X301" s="6" t="s">
        <v>271</v>
      </c>
      <c r="Y301" s="39">
        <v>41829</v>
      </c>
      <c r="Z301" s="55">
        <v>7641</v>
      </c>
      <c r="AA301" s="153">
        <f t="shared" si="108"/>
        <v>0</v>
      </c>
      <c r="AB301" s="9">
        <v>20</v>
      </c>
      <c r="AC301" s="27">
        <f t="shared" si="109"/>
        <v>250.79999999999998</v>
      </c>
    </row>
    <row r="302" spans="1:30" ht="25.5" x14ac:dyDescent="0.25">
      <c r="A302" s="4" t="s">
        <v>353</v>
      </c>
      <c r="B302" s="5" t="s">
        <v>66</v>
      </c>
      <c r="C302" s="6" t="s">
        <v>34</v>
      </c>
      <c r="D302" s="6" t="s">
        <v>657</v>
      </c>
      <c r="E302" s="21">
        <v>129097</v>
      </c>
      <c r="F302" s="21" t="s">
        <v>667</v>
      </c>
      <c r="G302" s="7">
        <v>1</v>
      </c>
      <c r="H302" s="21">
        <v>50</v>
      </c>
      <c r="I302" s="21" t="s">
        <v>68</v>
      </c>
      <c r="J302" s="144" t="s">
        <v>570</v>
      </c>
      <c r="K302" s="13">
        <v>25.18</v>
      </c>
      <c r="L302" s="14">
        <f t="shared" si="123"/>
        <v>25.18</v>
      </c>
      <c r="M302" s="14">
        <f t="shared" si="124"/>
        <v>1259</v>
      </c>
      <c r="N302" s="6" t="s">
        <v>959</v>
      </c>
      <c r="O302" s="39">
        <v>41565</v>
      </c>
      <c r="P302" s="6">
        <v>183</v>
      </c>
      <c r="Q302" s="41">
        <v>41586</v>
      </c>
      <c r="R302" s="63" t="s">
        <v>472</v>
      </c>
      <c r="S302" s="27"/>
      <c r="T302" s="27">
        <f t="shared" si="119"/>
        <v>0</v>
      </c>
      <c r="U302" s="29"/>
      <c r="V302" s="29"/>
      <c r="W302" s="10"/>
      <c r="X302" s="9"/>
      <c r="Y302" s="9"/>
      <c r="Z302" s="136"/>
      <c r="AA302" s="153">
        <v>0</v>
      </c>
      <c r="AB302" s="9"/>
      <c r="AC302" s="27">
        <f t="shared" si="109"/>
        <v>0</v>
      </c>
    </row>
    <row r="303" spans="1:30" x14ac:dyDescent="0.25">
      <c r="A303" s="4" t="s">
        <v>353</v>
      </c>
      <c r="B303" s="5" t="s">
        <v>66</v>
      </c>
      <c r="C303" s="6" t="s">
        <v>34</v>
      </c>
      <c r="D303" s="6" t="s">
        <v>657</v>
      </c>
      <c r="E303" s="21">
        <v>150659</v>
      </c>
      <c r="F303" s="21" t="s">
        <v>667</v>
      </c>
      <c r="G303" s="7">
        <v>1</v>
      </c>
      <c r="H303" s="21">
        <v>10</v>
      </c>
      <c r="I303" s="21" t="s">
        <v>68</v>
      </c>
      <c r="J303" s="144" t="s">
        <v>571</v>
      </c>
      <c r="K303" s="13">
        <v>13.71</v>
      </c>
      <c r="L303" s="14">
        <f t="shared" si="123"/>
        <v>13.71</v>
      </c>
      <c r="M303" s="14">
        <f t="shared" si="124"/>
        <v>137.10000000000002</v>
      </c>
      <c r="N303" s="6" t="s">
        <v>959</v>
      </c>
      <c r="O303" s="39">
        <v>41565</v>
      </c>
      <c r="P303" s="6">
        <v>184</v>
      </c>
      <c r="Q303" s="41">
        <v>41586</v>
      </c>
      <c r="R303" s="9" t="s">
        <v>987</v>
      </c>
      <c r="S303" s="27">
        <v>8.35</v>
      </c>
      <c r="T303" s="27">
        <f t="shared" si="119"/>
        <v>83.5</v>
      </c>
      <c r="U303" s="29" t="s">
        <v>1147</v>
      </c>
      <c r="V303" s="29">
        <v>10</v>
      </c>
      <c r="W303" s="28">
        <f>V303*S303</f>
        <v>83.5</v>
      </c>
      <c r="X303" s="6" t="s">
        <v>271</v>
      </c>
      <c r="Y303" s="39">
        <v>41869</v>
      </c>
      <c r="Z303" s="55">
        <v>582</v>
      </c>
      <c r="AA303" s="153">
        <f t="shared" si="108"/>
        <v>0</v>
      </c>
      <c r="AB303" s="9">
        <v>10</v>
      </c>
      <c r="AC303" s="27">
        <f t="shared" si="109"/>
        <v>83.5</v>
      </c>
    </row>
    <row r="304" spans="1:30" ht="63.75" x14ac:dyDescent="0.25">
      <c r="A304" s="4" t="s">
        <v>354</v>
      </c>
      <c r="B304" s="5" t="s">
        <v>66</v>
      </c>
      <c r="C304" s="6" t="s">
        <v>28</v>
      </c>
      <c r="D304" s="6" t="s">
        <v>660</v>
      </c>
      <c r="E304" s="22">
        <v>271448</v>
      </c>
      <c r="F304" s="21" t="s">
        <v>667</v>
      </c>
      <c r="G304" s="22">
        <v>10</v>
      </c>
      <c r="H304" s="22">
        <v>10</v>
      </c>
      <c r="I304" s="22" t="s">
        <v>351</v>
      </c>
      <c r="J304" s="8" t="s">
        <v>572</v>
      </c>
      <c r="K304" s="12">
        <v>72</v>
      </c>
      <c r="L304" s="14">
        <f t="shared" ref="L304:L305" si="125">G304*K304</f>
        <v>720</v>
      </c>
      <c r="M304" s="14">
        <f t="shared" ref="M304:M305" si="126">H304*K304</f>
        <v>720</v>
      </c>
      <c r="N304" s="9" t="s">
        <v>265</v>
      </c>
      <c r="O304" s="9" t="s">
        <v>265</v>
      </c>
      <c r="P304" s="9" t="s">
        <v>265</v>
      </c>
      <c r="Q304" s="9" t="s">
        <v>265</v>
      </c>
      <c r="R304" s="9" t="s">
        <v>399</v>
      </c>
      <c r="S304" s="27">
        <v>72</v>
      </c>
      <c r="T304" s="27">
        <f>S304*H304</f>
        <v>720</v>
      </c>
      <c r="U304" s="10" t="s">
        <v>400</v>
      </c>
      <c r="V304" s="29">
        <v>10</v>
      </c>
      <c r="W304" s="28">
        <f t="shared" ref="W304:W309" si="127">V304*S304</f>
        <v>720</v>
      </c>
      <c r="X304" s="6" t="s">
        <v>271</v>
      </c>
      <c r="Y304" s="39">
        <v>41452</v>
      </c>
      <c r="Z304" s="6">
        <v>4778</v>
      </c>
      <c r="AA304" s="6"/>
      <c r="AB304" s="9"/>
      <c r="AC304" s="9"/>
      <c r="AD304" s="30"/>
    </row>
    <row r="305" spans="1:30" ht="89.25" x14ac:dyDescent="0.25">
      <c r="A305" s="4" t="s">
        <v>354</v>
      </c>
      <c r="B305" s="5" t="s">
        <v>66</v>
      </c>
      <c r="C305" s="6" t="s">
        <v>28</v>
      </c>
      <c r="D305" s="6" t="s">
        <v>660</v>
      </c>
      <c r="E305" s="22">
        <v>223920</v>
      </c>
      <c r="F305" s="21" t="s">
        <v>667</v>
      </c>
      <c r="G305" s="22">
        <v>4</v>
      </c>
      <c r="H305" s="22">
        <v>4</v>
      </c>
      <c r="I305" s="22" t="s">
        <v>351</v>
      </c>
      <c r="J305" s="8" t="s">
        <v>573</v>
      </c>
      <c r="K305" s="12">
        <v>68</v>
      </c>
      <c r="L305" s="14">
        <f t="shared" si="125"/>
        <v>272</v>
      </c>
      <c r="M305" s="14">
        <f t="shared" si="126"/>
        <v>272</v>
      </c>
      <c r="N305" s="9" t="s">
        <v>265</v>
      </c>
      <c r="O305" s="9" t="s">
        <v>265</v>
      </c>
      <c r="P305" s="9" t="s">
        <v>265</v>
      </c>
      <c r="Q305" s="9" t="s">
        <v>265</v>
      </c>
      <c r="R305" s="9" t="s">
        <v>399</v>
      </c>
      <c r="S305" s="27">
        <v>68</v>
      </c>
      <c r="T305" s="27">
        <f>S305*H305</f>
        <v>272</v>
      </c>
      <c r="U305" s="10" t="s">
        <v>400</v>
      </c>
      <c r="V305" s="29">
        <v>4</v>
      </c>
      <c r="W305" s="28">
        <f t="shared" si="127"/>
        <v>272</v>
      </c>
      <c r="X305" s="6" t="s">
        <v>271</v>
      </c>
      <c r="Y305" s="39">
        <v>41452</v>
      </c>
      <c r="Z305" s="6">
        <v>4778</v>
      </c>
      <c r="AA305" s="6"/>
      <c r="AB305" s="9"/>
      <c r="AC305" s="9"/>
      <c r="AD305" s="30"/>
    </row>
    <row r="306" spans="1:30" ht="25.5" x14ac:dyDescent="0.25">
      <c r="A306" s="4" t="s">
        <v>355</v>
      </c>
      <c r="B306" s="5" t="s">
        <v>93</v>
      </c>
      <c r="C306" s="6" t="s">
        <v>34</v>
      </c>
      <c r="D306" s="6" t="s">
        <v>661</v>
      </c>
      <c r="E306" s="7">
        <v>408893</v>
      </c>
      <c r="F306" s="7" t="s">
        <v>671</v>
      </c>
      <c r="G306" s="7">
        <v>1</v>
      </c>
      <c r="H306" s="7">
        <v>30</v>
      </c>
      <c r="I306" s="7" t="s">
        <v>68</v>
      </c>
      <c r="J306" s="132" t="s">
        <v>574</v>
      </c>
      <c r="K306" s="12">
        <v>9.39</v>
      </c>
      <c r="L306" s="14">
        <f t="shared" ref="L306:L309" si="128">G306*K306</f>
        <v>9.39</v>
      </c>
      <c r="M306" s="14">
        <f t="shared" ref="M306:M309" si="129">H306*K306</f>
        <v>281.70000000000005</v>
      </c>
      <c r="N306" s="6" t="s">
        <v>779</v>
      </c>
      <c r="O306" s="39">
        <v>41557</v>
      </c>
      <c r="P306" s="6">
        <v>36</v>
      </c>
      <c r="Q306" s="41">
        <v>41582</v>
      </c>
      <c r="R306" s="9" t="s">
        <v>966</v>
      </c>
      <c r="S306" s="27">
        <v>9.39</v>
      </c>
      <c r="T306" s="27">
        <f>S306*H306</f>
        <v>281.70000000000005</v>
      </c>
      <c r="U306" s="29" t="s">
        <v>1101</v>
      </c>
      <c r="V306" s="29">
        <v>30</v>
      </c>
      <c r="W306" s="28">
        <f t="shared" si="127"/>
        <v>281.70000000000005</v>
      </c>
      <c r="X306" s="6" t="s">
        <v>271</v>
      </c>
      <c r="Y306" s="39">
        <v>41808</v>
      </c>
      <c r="Z306" s="55">
        <v>5287</v>
      </c>
      <c r="AA306" s="153">
        <f t="shared" ref="AA306:AA369" si="130">H306-V306</f>
        <v>0</v>
      </c>
      <c r="AB306" s="9"/>
      <c r="AC306" s="27">
        <f t="shared" ref="AC306:AC369" si="131">AB306*S306</f>
        <v>0</v>
      </c>
    </row>
    <row r="307" spans="1:30" x14ac:dyDescent="0.25">
      <c r="A307" s="4" t="s">
        <v>355</v>
      </c>
      <c r="B307" s="5" t="s">
        <v>93</v>
      </c>
      <c r="C307" s="6" t="s">
        <v>34</v>
      </c>
      <c r="D307" s="6" t="s">
        <v>661</v>
      </c>
      <c r="E307" s="7">
        <v>409890</v>
      </c>
      <c r="F307" s="7" t="s">
        <v>671</v>
      </c>
      <c r="G307" s="7">
        <v>1</v>
      </c>
      <c r="H307" s="7">
        <v>30</v>
      </c>
      <c r="I307" s="7" t="s">
        <v>68</v>
      </c>
      <c r="J307" s="145" t="s">
        <v>575</v>
      </c>
      <c r="K307" s="12">
        <v>4.63</v>
      </c>
      <c r="L307" s="14">
        <f t="shared" si="128"/>
        <v>4.63</v>
      </c>
      <c r="M307" s="14">
        <f t="shared" si="129"/>
        <v>138.9</v>
      </c>
      <c r="N307" s="6" t="s">
        <v>779</v>
      </c>
      <c r="O307" s="39">
        <v>41557</v>
      </c>
      <c r="P307" s="6">
        <v>37</v>
      </c>
      <c r="Q307" s="41">
        <v>41582</v>
      </c>
      <c r="R307" s="9" t="s">
        <v>967</v>
      </c>
      <c r="S307" s="27">
        <v>4.57</v>
      </c>
      <c r="T307" s="27">
        <f t="shared" ref="T307:T370" si="132">S307*H307</f>
        <v>137.10000000000002</v>
      </c>
      <c r="U307" s="29" t="s">
        <v>1097</v>
      </c>
      <c r="V307" s="29">
        <v>30</v>
      </c>
      <c r="W307" s="28">
        <f t="shared" si="127"/>
        <v>137.10000000000002</v>
      </c>
      <c r="X307" s="9"/>
      <c r="Y307" s="9"/>
      <c r="Z307" s="136"/>
      <c r="AA307" s="153">
        <f t="shared" si="130"/>
        <v>0</v>
      </c>
      <c r="AB307" s="9"/>
      <c r="AC307" s="27">
        <f t="shared" si="131"/>
        <v>0</v>
      </c>
    </row>
    <row r="308" spans="1:30" x14ac:dyDescent="0.25">
      <c r="A308" s="4" t="s">
        <v>355</v>
      </c>
      <c r="B308" s="5" t="s">
        <v>93</v>
      </c>
      <c r="C308" s="6" t="s">
        <v>34</v>
      </c>
      <c r="D308" s="6" t="s">
        <v>661</v>
      </c>
      <c r="E308" s="7">
        <v>408253</v>
      </c>
      <c r="F308" s="7" t="s">
        <v>671</v>
      </c>
      <c r="G308" s="7">
        <v>1</v>
      </c>
      <c r="H308" s="7">
        <v>30</v>
      </c>
      <c r="I308" s="7" t="s">
        <v>68</v>
      </c>
      <c r="J308" s="145" t="s">
        <v>576</v>
      </c>
      <c r="K308" s="12">
        <v>6.71</v>
      </c>
      <c r="L308" s="14">
        <f t="shared" si="128"/>
        <v>6.71</v>
      </c>
      <c r="M308" s="14">
        <f t="shared" si="129"/>
        <v>201.3</v>
      </c>
      <c r="N308" s="6" t="s">
        <v>779</v>
      </c>
      <c r="O308" s="39">
        <v>41557</v>
      </c>
      <c r="P308" s="6">
        <v>38</v>
      </c>
      <c r="Q308" s="41">
        <v>41582</v>
      </c>
      <c r="R308" s="9" t="s">
        <v>967</v>
      </c>
      <c r="S308" s="27">
        <v>4.84</v>
      </c>
      <c r="T308" s="27">
        <f t="shared" si="132"/>
        <v>145.19999999999999</v>
      </c>
      <c r="U308" s="29" t="s">
        <v>1097</v>
      </c>
      <c r="V308" s="29">
        <v>30</v>
      </c>
      <c r="W308" s="28">
        <f t="shared" si="127"/>
        <v>145.19999999999999</v>
      </c>
      <c r="X308" s="9"/>
      <c r="Y308" s="9"/>
      <c r="Z308" s="136"/>
      <c r="AA308" s="153">
        <f t="shared" si="130"/>
        <v>0</v>
      </c>
      <c r="AB308" s="9"/>
      <c r="AC308" s="27">
        <f t="shared" si="131"/>
        <v>0</v>
      </c>
    </row>
    <row r="309" spans="1:30" x14ac:dyDescent="0.25">
      <c r="A309" s="4" t="s">
        <v>355</v>
      </c>
      <c r="B309" s="5" t="s">
        <v>93</v>
      </c>
      <c r="C309" s="6" t="s">
        <v>34</v>
      </c>
      <c r="D309" s="6" t="s">
        <v>661</v>
      </c>
      <c r="E309" s="7">
        <v>410504</v>
      </c>
      <c r="F309" s="7" t="s">
        <v>671</v>
      </c>
      <c r="G309" s="7">
        <v>1</v>
      </c>
      <c r="H309" s="7">
        <v>30</v>
      </c>
      <c r="I309" s="7" t="s">
        <v>68</v>
      </c>
      <c r="J309" s="145" t="s">
        <v>577</v>
      </c>
      <c r="K309" s="12">
        <v>6.38</v>
      </c>
      <c r="L309" s="14">
        <f t="shared" si="128"/>
        <v>6.38</v>
      </c>
      <c r="M309" s="14">
        <f t="shared" si="129"/>
        <v>191.4</v>
      </c>
      <c r="N309" s="6" t="s">
        <v>779</v>
      </c>
      <c r="O309" s="39">
        <v>41557</v>
      </c>
      <c r="P309" s="6">
        <v>39</v>
      </c>
      <c r="Q309" s="41">
        <v>41582</v>
      </c>
      <c r="R309" s="9" t="s">
        <v>967</v>
      </c>
      <c r="S309" s="27">
        <v>3.69</v>
      </c>
      <c r="T309" s="27">
        <f t="shared" si="132"/>
        <v>110.7</v>
      </c>
      <c r="U309" s="29" t="s">
        <v>1097</v>
      </c>
      <c r="V309" s="29">
        <v>30</v>
      </c>
      <c r="W309" s="28">
        <f t="shared" si="127"/>
        <v>110.7</v>
      </c>
      <c r="X309" s="9"/>
      <c r="Y309" s="9"/>
      <c r="Z309" s="136"/>
      <c r="AA309" s="153">
        <f t="shared" si="130"/>
        <v>0</v>
      </c>
      <c r="AB309" s="9"/>
      <c r="AC309" s="27">
        <f t="shared" si="131"/>
        <v>0</v>
      </c>
    </row>
    <row r="310" spans="1:30" ht="25.5" x14ac:dyDescent="0.25">
      <c r="A310" s="4" t="s">
        <v>356</v>
      </c>
      <c r="B310" s="5" t="s">
        <v>357</v>
      </c>
      <c r="C310" s="6" t="s">
        <v>34</v>
      </c>
      <c r="D310" s="6" t="s">
        <v>661</v>
      </c>
      <c r="E310" s="7">
        <v>408828</v>
      </c>
      <c r="F310" s="7" t="s">
        <v>670</v>
      </c>
      <c r="G310" s="7">
        <v>1</v>
      </c>
      <c r="H310" s="7">
        <v>25</v>
      </c>
      <c r="I310" s="7" t="s">
        <v>68</v>
      </c>
      <c r="J310" s="132" t="s">
        <v>578</v>
      </c>
      <c r="K310" s="12">
        <v>37.159999999999997</v>
      </c>
      <c r="L310" s="14">
        <f t="shared" ref="L310:L328" si="133">G310*K310</f>
        <v>37.159999999999997</v>
      </c>
      <c r="M310" s="14">
        <f t="shared" ref="M310:M328" si="134">H310*K310</f>
        <v>928.99999999999989</v>
      </c>
      <c r="N310" s="6" t="s">
        <v>779</v>
      </c>
      <c r="O310" s="39">
        <v>41557</v>
      </c>
      <c r="P310" s="6">
        <v>40</v>
      </c>
      <c r="Q310" s="41">
        <v>41582</v>
      </c>
      <c r="R310" s="63" t="s">
        <v>753</v>
      </c>
      <c r="S310" s="27"/>
      <c r="T310" s="27">
        <f t="shared" si="132"/>
        <v>0</v>
      </c>
      <c r="U310" s="29"/>
      <c r="V310" s="29"/>
      <c r="W310" s="10"/>
      <c r="X310" s="9"/>
      <c r="Y310" s="9"/>
      <c r="Z310" s="136"/>
      <c r="AA310" s="153">
        <v>0</v>
      </c>
      <c r="AB310" s="9"/>
      <c r="AC310" s="27">
        <f t="shared" si="131"/>
        <v>0</v>
      </c>
    </row>
    <row r="311" spans="1:30" x14ac:dyDescent="0.25">
      <c r="A311" s="4" t="s">
        <v>356</v>
      </c>
      <c r="B311" s="5" t="s">
        <v>357</v>
      </c>
      <c r="C311" s="6" t="s">
        <v>34</v>
      </c>
      <c r="D311" s="6" t="s">
        <v>661</v>
      </c>
      <c r="E311" s="21">
        <v>43680</v>
      </c>
      <c r="F311" s="7" t="s">
        <v>670</v>
      </c>
      <c r="G311" s="7">
        <v>1</v>
      </c>
      <c r="H311" s="7">
        <v>50</v>
      </c>
      <c r="I311" s="7" t="s">
        <v>68</v>
      </c>
      <c r="J311" s="145" t="s">
        <v>579</v>
      </c>
      <c r="K311" s="12">
        <v>4.53</v>
      </c>
      <c r="L311" s="14">
        <f t="shared" si="133"/>
        <v>4.53</v>
      </c>
      <c r="M311" s="14">
        <f t="shared" si="134"/>
        <v>226.5</v>
      </c>
      <c r="N311" s="6" t="s">
        <v>779</v>
      </c>
      <c r="O311" s="39">
        <v>41557</v>
      </c>
      <c r="P311" s="6">
        <v>41</v>
      </c>
      <c r="Q311" s="41">
        <v>41582</v>
      </c>
      <c r="R311" s="63" t="s">
        <v>753</v>
      </c>
      <c r="S311" s="27"/>
      <c r="T311" s="27">
        <f t="shared" si="132"/>
        <v>0</v>
      </c>
      <c r="U311" s="29"/>
      <c r="V311" s="29"/>
      <c r="W311" s="10"/>
      <c r="X311" s="9"/>
      <c r="Y311" s="9"/>
      <c r="Z311" s="136"/>
      <c r="AA311" s="153">
        <v>0</v>
      </c>
      <c r="AB311" s="9"/>
      <c r="AC311" s="27">
        <f t="shared" si="131"/>
        <v>0</v>
      </c>
    </row>
    <row r="312" spans="1:30" ht="38.25" x14ac:dyDescent="0.25">
      <c r="A312" s="4" t="s">
        <v>356</v>
      </c>
      <c r="B312" s="5" t="s">
        <v>357</v>
      </c>
      <c r="C312" s="6" t="s">
        <v>34</v>
      </c>
      <c r="D312" s="6" t="s">
        <v>661</v>
      </c>
      <c r="E312" s="21">
        <v>43680</v>
      </c>
      <c r="F312" s="7" t="s">
        <v>670</v>
      </c>
      <c r="G312" s="7">
        <v>1</v>
      </c>
      <c r="H312" s="7">
        <v>25</v>
      </c>
      <c r="I312" s="7" t="s">
        <v>68</v>
      </c>
      <c r="J312" s="132" t="s">
        <v>580</v>
      </c>
      <c r="K312" s="12">
        <v>40.090000000000003</v>
      </c>
      <c r="L312" s="14">
        <f t="shared" si="133"/>
        <v>40.090000000000003</v>
      </c>
      <c r="M312" s="14">
        <f t="shared" si="134"/>
        <v>1002.2500000000001</v>
      </c>
      <c r="N312" s="6" t="s">
        <v>779</v>
      </c>
      <c r="O312" s="39">
        <v>41557</v>
      </c>
      <c r="P312" s="6">
        <v>42</v>
      </c>
      <c r="Q312" s="41">
        <v>41582</v>
      </c>
      <c r="R312" s="63" t="s">
        <v>753</v>
      </c>
      <c r="S312" s="27"/>
      <c r="T312" s="27">
        <f t="shared" si="132"/>
        <v>0</v>
      </c>
      <c r="U312" s="29"/>
      <c r="V312" s="29"/>
      <c r="W312" s="10"/>
      <c r="X312" s="9"/>
      <c r="Y312" s="9"/>
      <c r="Z312" s="136"/>
      <c r="AA312" s="153">
        <v>0</v>
      </c>
      <c r="AB312" s="9"/>
      <c r="AC312" s="27">
        <f t="shared" si="131"/>
        <v>0</v>
      </c>
    </row>
    <row r="313" spans="1:30" ht="38.25" x14ac:dyDescent="0.25">
      <c r="A313" s="4" t="s">
        <v>356</v>
      </c>
      <c r="B313" s="5" t="s">
        <v>357</v>
      </c>
      <c r="C313" s="6" t="s">
        <v>34</v>
      </c>
      <c r="D313" s="6" t="s">
        <v>661</v>
      </c>
      <c r="E313" s="21">
        <v>43680</v>
      </c>
      <c r="F313" s="7" t="s">
        <v>670</v>
      </c>
      <c r="G313" s="7">
        <v>1</v>
      </c>
      <c r="H313" s="7">
        <v>25</v>
      </c>
      <c r="I313" s="7" t="s">
        <v>68</v>
      </c>
      <c r="J313" s="132" t="s">
        <v>580</v>
      </c>
      <c r="K313" s="12">
        <v>42.67</v>
      </c>
      <c r="L313" s="14">
        <f t="shared" si="133"/>
        <v>42.67</v>
      </c>
      <c r="M313" s="14">
        <f t="shared" si="134"/>
        <v>1066.75</v>
      </c>
      <c r="N313" s="6" t="s">
        <v>779</v>
      </c>
      <c r="O313" s="39">
        <v>41557</v>
      </c>
      <c r="P313" s="6">
        <v>43</v>
      </c>
      <c r="Q313" s="41">
        <v>41582</v>
      </c>
      <c r="R313" s="63" t="s">
        <v>753</v>
      </c>
      <c r="S313" s="27"/>
      <c r="T313" s="27">
        <f t="shared" si="132"/>
        <v>0</v>
      </c>
      <c r="U313" s="29"/>
      <c r="V313" s="29"/>
      <c r="W313" s="10"/>
      <c r="X313" s="9"/>
      <c r="Y313" s="9"/>
      <c r="Z313" s="136"/>
      <c r="AA313" s="153">
        <v>0</v>
      </c>
      <c r="AB313" s="9"/>
      <c r="AC313" s="27">
        <f t="shared" si="131"/>
        <v>0</v>
      </c>
    </row>
    <row r="314" spans="1:30" ht="25.5" x14ac:dyDescent="0.25">
      <c r="A314" s="4" t="s">
        <v>356</v>
      </c>
      <c r="B314" s="5" t="s">
        <v>357</v>
      </c>
      <c r="C314" s="6" t="s">
        <v>34</v>
      </c>
      <c r="D314" s="6" t="s">
        <v>661</v>
      </c>
      <c r="E314" s="21">
        <v>413064</v>
      </c>
      <c r="F314" s="7" t="s">
        <v>670</v>
      </c>
      <c r="G314" s="7">
        <v>1</v>
      </c>
      <c r="H314" s="7">
        <v>50</v>
      </c>
      <c r="I314" s="7" t="s">
        <v>68</v>
      </c>
      <c r="J314" s="144" t="s">
        <v>374</v>
      </c>
      <c r="K314" s="12">
        <v>7.95</v>
      </c>
      <c r="L314" s="14">
        <f t="shared" si="133"/>
        <v>7.95</v>
      </c>
      <c r="M314" s="14">
        <f t="shared" si="134"/>
        <v>397.5</v>
      </c>
      <c r="N314" s="6" t="s">
        <v>779</v>
      </c>
      <c r="O314" s="39">
        <v>41557</v>
      </c>
      <c r="P314" s="6">
        <v>44</v>
      </c>
      <c r="Q314" s="41">
        <v>41582</v>
      </c>
      <c r="R314" s="9" t="s">
        <v>968</v>
      </c>
      <c r="S314" s="27">
        <v>7.65</v>
      </c>
      <c r="T314" s="27">
        <f t="shared" si="132"/>
        <v>382.5</v>
      </c>
      <c r="U314" s="29" t="s">
        <v>1100</v>
      </c>
      <c r="V314" s="29">
        <v>10</v>
      </c>
      <c r="W314" s="28">
        <f>V314*S314</f>
        <v>76.5</v>
      </c>
      <c r="X314" s="6" t="s">
        <v>271</v>
      </c>
      <c r="Y314" s="39">
        <v>41935</v>
      </c>
      <c r="Z314" s="55">
        <v>707</v>
      </c>
      <c r="AA314" s="153">
        <f t="shared" si="130"/>
        <v>40</v>
      </c>
      <c r="AB314" s="9"/>
      <c r="AC314" s="27">
        <f t="shared" si="131"/>
        <v>0</v>
      </c>
    </row>
    <row r="315" spans="1:30" ht="25.5" x14ac:dyDescent="0.25">
      <c r="A315" s="4" t="s">
        <v>356</v>
      </c>
      <c r="B315" s="5" t="s">
        <v>357</v>
      </c>
      <c r="C315" s="6" t="s">
        <v>34</v>
      </c>
      <c r="D315" s="6" t="s">
        <v>661</v>
      </c>
      <c r="E315" s="7">
        <v>272254</v>
      </c>
      <c r="F315" s="7" t="s">
        <v>670</v>
      </c>
      <c r="G315" s="7">
        <v>1</v>
      </c>
      <c r="H315" s="7">
        <v>45</v>
      </c>
      <c r="I315" s="7" t="s">
        <v>68</v>
      </c>
      <c r="J315" s="132" t="s">
        <v>581</v>
      </c>
      <c r="K315" s="12">
        <v>2.3199999999999998</v>
      </c>
      <c r="L315" s="14">
        <f t="shared" si="133"/>
        <v>2.3199999999999998</v>
      </c>
      <c r="M315" s="14">
        <f t="shared" si="134"/>
        <v>104.39999999999999</v>
      </c>
      <c r="N315" s="6" t="s">
        <v>779</v>
      </c>
      <c r="O315" s="39">
        <v>41557</v>
      </c>
      <c r="P315" s="6">
        <v>45</v>
      </c>
      <c r="Q315" s="41">
        <v>41582</v>
      </c>
      <c r="R315" s="9" t="s">
        <v>966</v>
      </c>
      <c r="S315" s="27">
        <v>2.3199999999999998</v>
      </c>
      <c r="T315" s="27">
        <f t="shared" si="132"/>
        <v>104.39999999999999</v>
      </c>
      <c r="U315" s="29" t="s">
        <v>1101</v>
      </c>
      <c r="V315" s="29">
        <v>35</v>
      </c>
      <c r="W315" s="28">
        <f>V315*S315</f>
        <v>81.199999999999989</v>
      </c>
      <c r="X315" s="6" t="s">
        <v>271</v>
      </c>
      <c r="Y315" s="39">
        <v>41808</v>
      </c>
      <c r="Z315" s="55">
        <v>5287</v>
      </c>
      <c r="AA315" s="153">
        <f t="shared" si="130"/>
        <v>10</v>
      </c>
      <c r="AB315" s="9"/>
      <c r="AC315" s="27">
        <f t="shared" si="131"/>
        <v>0</v>
      </c>
    </row>
    <row r="316" spans="1:30" ht="25.5" x14ac:dyDescent="0.25">
      <c r="A316" s="4" t="s">
        <v>356</v>
      </c>
      <c r="B316" s="5" t="s">
        <v>357</v>
      </c>
      <c r="C316" s="6" t="s">
        <v>34</v>
      </c>
      <c r="D316" s="6" t="s">
        <v>661</v>
      </c>
      <c r="E316" s="7">
        <v>243242</v>
      </c>
      <c r="F316" s="7" t="s">
        <v>670</v>
      </c>
      <c r="G316" s="7">
        <v>1</v>
      </c>
      <c r="H316" s="7">
        <v>50</v>
      </c>
      <c r="I316" s="7" t="s">
        <v>68</v>
      </c>
      <c r="J316" s="132" t="s">
        <v>582</v>
      </c>
      <c r="K316" s="12">
        <v>5.39</v>
      </c>
      <c r="L316" s="14">
        <f t="shared" si="133"/>
        <v>5.39</v>
      </c>
      <c r="M316" s="14">
        <f t="shared" si="134"/>
        <v>269.5</v>
      </c>
      <c r="N316" s="6" t="s">
        <v>779</v>
      </c>
      <c r="O316" s="39">
        <v>41557</v>
      </c>
      <c r="P316" s="6">
        <v>46</v>
      </c>
      <c r="Q316" s="41">
        <v>41582</v>
      </c>
      <c r="R316" s="9" t="s">
        <v>969</v>
      </c>
      <c r="S316" s="27">
        <v>5.0999999999999996</v>
      </c>
      <c r="T316" s="27">
        <f t="shared" si="132"/>
        <v>254.99999999999997</v>
      </c>
      <c r="U316" s="29" t="s">
        <v>1099</v>
      </c>
      <c r="V316" s="29">
        <v>30</v>
      </c>
      <c r="W316" s="28">
        <f>V316*S316</f>
        <v>153</v>
      </c>
      <c r="X316" s="9" t="s">
        <v>271</v>
      </c>
      <c r="Y316" s="41">
        <v>41803</v>
      </c>
      <c r="Z316" s="136">
        <v>4338</v>
      </c>
      <c r="AA316" s="153">
        <f t="shared" si="130"/>
        <v>20</v>
      </c>
      <c r="AB316" s="9"/>
      <c r="AC316" s="27">
        <f t="shared" si="131"/>
        <v>0</v>
      </c>
    </row>
    <row r="317" spans="1:30" ht="25.5" x14ac:dyDescent="0.25">
      <c r="A317" s="4" t="s">
        <v>356</v>
      </c>
      <c r="B317" s="5" t="s">
        <v>357</v>
      </c>
      <c r="C317" s="6" t="s">
        <v>34</v>
      </c>
      <c r="D317" s="6" t="s">
        <v>661</v>
      </c>
      <c r="E317" s="7">
        <v>409485</v>
      </c>
      <c r="F317" s="7" t="s">
        <v>670</v>
      </c>
      <c r="G317" s="7">
        <v>1</v>
      </c>
      <c r="H317" s="7">
        <v>30</v>
      </c>
      <c r="I317" s="7" t="s">
        <v>68</v>
      </c>
      <c r="J317" s="132" t="s">
        <v>583</v>
      </c>
      <c r="K317" s="12">
        <v>5.41</v>
      </c>
      <c r="L317" s="14">
        <f t="shared" si="133"/>
        <v>5.41</v>
      </c>
      <c r="M317" s="14">
        <f t="shared" si="134"/>
        <v>162.30000000000001</v>
      </c>
      <c r="N317" s="6" t="s">
        <v>779</v>
      </c>
      <c r="O317" s="39">
        <v>41557</v>
      </c>
      <c r="P317" s="6">
        <v>47</v>
      </c>
      <c r="Q317" s="41">
        <v>41582</v>
      </c>
      <c r="R317" s="9" t="s">
        <v>966</v>
      </c>
      <c r="S317" s="27">
        <v>5.41</v>
      </c>
      <c r="T317" s="27">
        <f t="shared" si="132"/>
        <v>162.30000000000001</v>
      </c>
      <c r="U317" s="29"/>
      <c r="V317" s="29"/>
      <c r="W317" s="28">
        <f>V317*S317</f>
        <v>0</v>
      </c>
      <c r="X317" s="6" t="s">
        <v>271</v>
      </c>
      <c r="Y317" s="39">
        <v>41808</v>
      </c>
      <c r="Z317" s="55">
        <v>5287</v>
      </c>
      <c r="AA317" s="153">
        <f t="shared" si="130"/>
        <v>30</v>
      </c>
      <c r="AB317" s="9"/>
      <c r="AC317" s="27">
        <f t="shared" si="131"/>
        <v>0</v>
      </c>
    </row>
    <row r="318" spans="1:30" ht="25.5" x14ac:dyDescent="0.25">
      <c r="A318" s="4" t="s">
        <v>356</v>
      </c>
      <c r="B318" s="5" t="s">
        <v>357</v>
      </c>
      <c r="C318" s="6" t="s">
        <v>34</v>
      </c>
      <c r="D318" s="6" t="s">
        <v>661</v>
      </c>
      <c r="E318" s="7">
        <v>408275</v>
      </c>
      <c r="F318" s="7" t="s">
        <v>670</v>
      </c>
      <c r="G318" s="7">
        <v>1</v>
      </c>
      <c r="H318" s="7">
        <v>130</v>
      </c>
      <c r="I318" s="7" t="s">
        <v>68</v>
      </c>
      <c r="J318" s="132" t="s">
        <v>584</v>
      </c>
      <c r="K318" s="12">
        <v>1.97</v>
      </c>
      <c r="L318" s="14">
        <f t="shared" si="133"/>
        <v>1.97</v>
      </c>
      <c r="M318" s="14">
        <f t="shared" si="134"/>
        <v>256.10000000000002</v>
      </c>
      <c r="N318" s="6" t="s">
        <v>779</v>
      </c>
      <c r="O318" s="39">
        <v>41557</v>
      </c>
      <c r="P318" s="6">
        <v>48</v>
      </c>
      <c r="Q318" s="41">
        <v>41582</v>
      </c>
      <c r="R318" s="9" t="s">
        <v>970</v>
      </c>
      <c r="S318" s="27">
        <v>1.27</v>
      </c>
      <c r="T318" s="27">
        <f t="shared" si="132"/>
        <v>165.1</v>
      </c>
      <c r="U318" s="29" t="s">
        <v>1094</v>
      </c>
      <c r="V318" s="29">
        <v>100</v>
      </c>
      <c r="W318" s="28">
        <f>V318*S318</f>
        <v>127</v>
      </c>
      <c r="X318" s="9" t="s">
        <v>271</v>
      </c>
      <c r="Y318" s="41">
        <v>41803</v>
      </c>
      <c r="Z318" s="136">
        <v>785</v>
      </c>
      <c r="AA318" s="153">
        <f t="shared" si="130"/>
        <v>30</v>
      </c>
      <c r="AB318" s="9"/>
      <c r="AC318" s="27">
        <f t="shared" si="131"/>
        <v>0</v>
      </c>
    </row>
    <row r="319" spans="1:30" ht="25.5" x14ac:dyDescent="0.25">
      <c r="A319" s="4" t="s">
        <v>356</v>
      </c>
      <c r="B319" s="5" t="s">
        <v>357</v>
      </c>
      <c r="C319" s="6" t="s">
        <v>34</v>
      </c>
      <c r="D319" s="6" t="s">
        <v>661</v>
      </c>
      <c r="E319" s="7">
        <v>409577</v>
      </c>
      <c r="F319" s="7" t="s">
        <v>670</v>
      </c>
      <c r="G319" s="7">
        <v>1</v>
      </c>
      <c r="H319" s="7">
        <v>4</v>
      </c>
      <c r="I319" s="7" t="s">
        <v>68</v>
      </c>
      <c r="J319" s="132" t="s">
        <v>585</v>
      </c>
      <c r="K319" s="12">
        <v>447.43</v>
      </c>
      <c r="L319" s="14">
        <f t="shared" si="133"/>
        <v>447.43</v>
      </c>
      <c r="M319" s="14">
        <f t="shared" si="134"/>
        <v>1789.72</v>
      </c>
      <c r="N319" s="6" t="s">
        <v>779</v>
      </c>
      <c r="O319" s="39">
        <v>41557</v>
      </c>
      <c r="P319" s="6">
        <v>49</v>
      </c>
      <c r="Q319" s="41">
        <v>41582</v>
      </c>
      <c r="R319" s="9" t="s">
        <v>970</v>
      </c>
      <c r="S319" s="27">
        <v>434</v>
      </c>
      <c r="T319" s="27">
        <f t="shared" si="132"/>
        <v>1736</v>
      </c>
      <c r="U319" s="29"/>
      <c r="V319" s="29"/>
      <c r="W319" s="10"/>
      <c r="X319" s="9"/>
      <c r="Y319" s="9"/>
      <c r="Z319" s="136"/>
      <c r="AA319" s="153">
        <f t="shared" si="130"/>
        <v>4</v>
      </c>
      <c r="AB319" s="9"/>
      <c r="AC319" s="27">
        <f t="shared" si="131"/>
        <v>0</v>
      </c>
    </row>
    <row r="320" spans="1:30" ht="25.5" x14ac:dyDescent="0.25">
      <c r="A320" s="4" t="s">
        <v>356</v>
      </c>
      <c r="B320" s="5" t="s">
        <v>357</v>
      </c>
      <c r="C320" s="6" t="s">
        <v>34</v>
      </c>
      <c r="D320" s="6" t="s">
        <v>661</v>
      </c>
      <c r="E320" s="7">
        <v>409579</v>
      </c>
      <c r="F320" s="7" t="s">
        <v>670</v>
      </c>
      <c r="G320" s="7">
        <v>1</v>
      </c>
      <c r="H320" s="7">
        <v>6</v>
      </c>
      <c r="I320" s="7" t="s">
        <v>68</v>
      </c>
      <c r="J320" s="132" t="s">
        <v>585</v>
      </c>
      <c r="K320" s="12">
        <v>226.32</v>
      </c>
      <c r="L320" s="14">
        <f t="shared" si="133"/>
        <v>226.32</v>
      </c>
      <c r="M320" s="14">
        <f t="shared" si="134"/>
        <v>1357.92</v>
      </c>
      <c r="N320" s="6" t="s">
        <v>779</v>
      </c>
      <c r="O320" s="39">
        <v>41557</v>
      </c>
      <c r="P320" s="6">
        <v>50</v>
      </c>
      <c r="Q320" s="41">
        <v>41582</v>
      </c>
      <c r="R320" s="9" t="s">
        <v>970</v>
      </c>
      <c r="S320" s="27">
        <v>223</v>
      </c>
      <c r="T320" s="27">
        <f t="shared" si="132"/>
        <v>1338</v>
      </c>
      <c r="U320" s="29"/>
      <c r="V320" s="29"/>
      <c r="W320" s="10"/>
      <c r="X320" s="9"/>
      <c r="Y320" s="9"/>
      <c r="Z320" s="136"/>
      <c r="AA320" s="153">
        <f t="shared" si="130"/>
        <v>6</v>
      </c>
      <c r="AB320" s="9"/>
      <c r="AC320" s="27">
        <f t="shared" si="131"/>
        <v>0</v>
      </c>
    </row>
    <row r="321" spans="1:29" ht="25.5" x14ac:dyDescent="0.25">
      <c r="A321" s="4" t="s">
        <v>356</v>
      </c>
      <c r="B321" s="5" t="s">
        <v>357</v>
      </c>
      <c r="C321" s="6" t="s">
        <v>34</v>
      </c>
      <c r="D321" s="6" t="s">
        <v>661</v>
      </c>
      <c r="E321" s="7">
        <v>409361</v>
      </c>
      <c r="F321" s="7" t="s">
        <v>670</v>
      </c>
      <c r="G321" s="7">
        <v>1</v>
      </c>
      <c r="H321" s="7">
        <v>55</v>
      </c>
      <c r="I321" s="7" t="s">
        <v>68</v>
      </c>
      <c r="J321" s="132" t="s">
        <v>586</v>
      </c>
      <c r="K321" s="12">
        <v>5.28</v>
      </c>
      <c r="L321" s="14">
        <f t="shared" si="133"/>
        <v>5.28</v>
      </c>
      <c r="M321" s="14">
        <f t="shared" si="134"/>
        <v>290.40000000000003</v>
      </c>
      <c r="N321" s="6" t="s">
        <v>779</v>
      </c>
      <c r="O321" s="39">
        <v>41557</v>
      </c>
      <c r="P321" s="6">
        <v>51</v>
      </c>
      <c r="Q321" s="41">
        <v>41582</v>
      </c>
      <c r="R321" s="9" t="s">
        <v>967</v>
      </c>
      <c r="S321" s="27">
        <v>5.14</v>
      </c>
      <c r="T321" s="27">
        <f t="shared" si="132"/>
        <v>282.7</v>
      </c>
      <c r="U321" s="29" t="s">
        <v>1097</v>
      </c>
      <c r="V321" s="29">
        <v>45</v>
      </c>
      <c r="W321" s="28">
        <f t="shared" ref="W321:W331" si="135">V321*S321</f>
        <v>231.29999999999998</v>
      </c>
      <c r="X321" s="9"/>
      <c r="Y321" s="9"/>
      <c r="Z321" s="136"/>
      <c r="AA321" s="153">
        <f t="shared" si="130"/>
        <v>10</v>
      </c>
      <c r="AB321" s="9"/>
      <c r="AC321" s="27">
        <f t="shared" si="131"/>
        <v>0</v>
      </c>
    </row>
    <row r="322" spans="1:29" ht="25.5" x14ac:dyDescent="0.25">
      <c r="A322" s="4" t="s">
        <v>356</v>
      </c>
      <c r="B322" s="5" t="s">
        <v>357</v>
      </c>
      <c r="C322" s="6" t="s">
        <v>34</v>
      </c>
      <c r="D322" s="6" t="s">
        <v>661</v>
      </c>
      <c r="E322" s="7">
        <v>409362</v>
      </c>
      <c r="F322" s="7" t="s">
        <v>670</v>
      </c>
      <c r="G322" s="7">
        <v>1</v>
      </c>
      <c r="H322" s="7">
        <v>100</v>
      </c>
      <c r="I322" s="7" t="s">
        <v>68</v>
      </c>
      <c r="J322" s="132" t="s">
        <v>586</v>
      </c>
      <c r="K322" s="12">
        <v>3.44</v>
      </c>
      <c r="L322" s="14">
        <f t="shared" si="133"/>
        <v>3.44</v>
      </c>
      <c r="M322" s="14">
        <f t="shared" si="134"/>
        <v>344</v>
      </c>
      <c r="N322" s="6" t="s">
        <v>779</v>
      </c>
      <c r="O322" s="39">
        <v>41557</v>
      </c>
      <c r="P322" s="6">
        <v>52</v>
      </c>
      <c r="Q322" s="41">
        <v>41582</v>
      </c>
      <c r="R322" s="9" t="s">
        <v>970</v>
      </c>
      <c r="S322" s="27">
        <v>2.3199999999999998</v>
      </c>
      <c r="T322" s="27">
        <f t="shared" si="132"/>
        <v>231.99999999999997</v>
      </c>
      <c r="U322" s="29" t="s">
        <v>1094</v>
      </c>
      <c r="V322" s="29">
        <v>50</v>
      </c>
      <c r="W322" s="28">
        <f t="shared" si="135"/>
        <v>115.99999999999999</v>
      </c>
      <c r="X322" s="9" t="s">
        <v>271</v>
      </c>
      <c r="Y322" s="41">
        <v>41803</v>
      </c>
      <c r="Z322" s="136">
        <v>785</v>
      </c>
      <c r="AA322" s="153">
        <f t="shared" si="130"/>
        <v>50</v>
      </c>
      <c r="AB322" s="9"/>
      <c r="AC322" s="27">
        <f t="shared" si="131"/>
        <v>0</v>
      </c>
    </row>
    <row r="323" spans="1:29" ht="25.5" x14ac:dyDescent="0.25">
      <c r="A323" s="4" t="s">
        <v>356</v>
      </c>
      <c r="B323" s="5" t="s">
        <v>357</v>
      </c>
      <c r="C323" s="6" t="s">
        <v>34</v>
      </c>
      <c r="D323" s="6" t="s">
        <v>661</v>
      </c>
      <c r="E323" s="7">
        <v>150432</v>
      </c>
      <c r="F323" s="7" t="s">
        <v>670</v>
      </c>
      <c r="G323" s="7">
        <v>1</v>
      </c>
      <c r="H323" s="7">
        <v>82</v>
      </c>
      <c r="I323" s="7" t="s">
        <v>68</v>
      </c>
      <c r="J323" s="132" t="s">
        <v>587</v>
      </c>
      <c r="K323" s="12">
        <v>5.62</v>
      </c>
      <c r="L323" s="14">
        <f t="shared" si="133"/>
        <v>5.62</v>
      </c>
      <c r="M323" s="14">
        <f t="shared" si="134"/>
        <v>460.84000000000003</v>
      </c>
      <c r="N323" s="6" t="s">
        <v>779</v>
      </c>
      <c r="O323" s="39">
        <v>41557</v>
      </c>
      <c r="P323" s="6">
        <v>53</v>
      </c>
      <c r="Q323" s="41">
        <v>41582</v>
      </c>
      <c r="R323" s="9" t="s">
        <v>966</v>
      </c>
      <c r="S323" s="27">
        <v>5.62</v>
      </c>
      <c r="T323" s="27">
        <f t="shared" si="132"/>
        <v>460.84000000000003</v>
      </c>
      <c r="U323" s="29" t="s">
        <v>1101</v>
      </c>
      <c r="V323" s="29">
        <v>32</v>
      </c>
      <c r="W323" s="28">
        <f t="shared" si="135"/>
        <v>179.84</v>
      </c>
      <c r="X323" s="6" t="s">
        <v>271</v>
      </c>
      <c r="Y323" s="39">
        <v>41808</v>
      </c>
      <c r="Z323" s="55">
        <v>5287</v>
      </c>
      <c r="AA323" s="153">
        <f t="shared" si="130"/>
        <v>50</v>
      </c>
      <c r="AB323" s="9"/>
      <c r="AC323" s="27">
        <f t="shared" si="131"/>
        <v>0</v>
      </c>
    </row>
    <row r="324" spans="1:29" ht="25.5" x14ac:dyDescent="0.25">
      <c r="A324" s="4" t="s">
        <v>356</v>
      </c>
      <c r="B324" s="5" t="s">
        <v>357</v>
      </c>
      <c r="C324" s="6" t="s">
        <v>34</v>
      </c>
      <c r="D324" s="6" t="s">
        <v>661</v>
      </c>
      <c r="E324" s="7">
        <v>150432</v>
      </c>
      <c r="F324" s="7" t="s">
        <v>670</v>
      </c>
      <c r="G324" s="7">
        <v>1</v>
      </c>
      <c r="H324" s="7">
        <v>70</v>
      </c>
      <c r="I324" s="7" t="s">
        <v>68</v>
      </c>
      <c r="J324" s="132" t="s">
        <v>587</v>
      </c>
      <c r="K324" s="12">
        <v>8.1300000000000008</v>
      </c>
      <c r="L324" s="14">
        <f t="shared" si="133"/>
        <v>8.1300000000000008</v>
      </c>
      <c r="M324" s="14">
        <f t="shared" si="134"/>
        <v>569.1</v>
      </c>
      <c r="N324" s="6" t="s">
        <v>779</v>
      </c>
      <c r="O324" s="39">
        <v>41557</v>
      </c>
      <c r="P324" s="6">
        <v>54</v>
      </c>
      <c r="Q324" s="41">
        <v>41582</v>
      </c>
      <c r="R324" s="9" t="s">
        <v>968</v>
      </c>
      <c r="S324" s="27">
        <v>7.95</v>
      </c>
      <c r="T324" s="27">
        <f t="shared" si="132"/>
        <v>556.5</v>
      </c>
      <c r="U324" s="29" t="s">
        <v>1100</v>
      </c>
      <c r="V324" s="29">
        <v>20</v>
      </c>
      <c r="W324" s="28">
        <f t="shared" si="135"/>
        <v>159</v>
      </c>
      <c r="X324" s="6" t="s">
        <v>271</v>
      </c>
      <c r="Y324" s="39">
        <v>41935</v>
      </c>
      <c r="Z324" s="55">
        <v>707</v>
      </c>
      <c r="AA324" s="153">
        <f t="shared" si="130"/>
        <v>50</v>
      </c>
      <c r="AB324" s="9"/>
      <c r="AC324" s="27">
        <f t="shared" si="131"/>
        <v>0</v>
      </c>
    </row>
    <row r="325" spans="1:29" ht="25.5" x14ac:dyDescent="0.25">
      <c r="A325" s="4" t="s">
        <v>356</v>
      </c>
      <c r="B325" s="5" t="s">
        <v>357</v>
      </c>
      <c r="C325" s="6" t="s">
        <v>34</v>
      </c>
      <c r="D325" s="6" t="s">
        <v>661</v>
      </c>
      <c r="E325" s="7">
        <v>150508</v>
      </c>
      <c r="F325" s="7" t="s">
        <v>670</v>
      </c>
      <c r="G325" s="7">
        <v>1</v>
      </c>
      <c r="H325" s="7">
        <v>22</v>
      </c>
      <c r="I325" s="7" t="s">
        <v>68</v>
      </c>
      <c r="J325" s="132" t="s">
        <v>588</v>
      </c>
      <c r="K325" s="12">
        <v>12.83</v>
      </c>
      <c r="L325" s="14">
        <f t="shared" si="133"/>
        <v>12.83</v>
      </c>
      <c r="M325" s="14">
        <f t="shared" si="134"/>
        <v>282.26</v>
      </c>
      <c r="N325" s="6" t="s">
        <v>779</v>
      </c>
      <c r="O325" s="39">
        <v>41557</v>
      </c>
      <c r="P325" s="6">
        <v>55</v>
      </c>
      <c r="Q325" s="41">
        <v>41582</v>
      </c>
      <c r="R325" s="9" t="s">
        <v>971</v>
      </c>
      <c r="S325" s="27">
        <v>12.83</v>
      </c>
      <c r="T325" s="27">
        <f t="shared" si="132"/>
        <v>282.26</v>
      </c>
      <c r="U325" s="29" t="s">
        <v>1096</v>
      </c>
      <c r="V325" s="29">
        <v>22</v>
      </c>
      <c r="W325" s="10">
        <f t="shared" si="135"/>
        <v>282.26</v>
      </c>
      <c r="X325" s="9" t="s">
        <v>271</v>
      </c>
      <c r="Y325" s="41">
        <v>41815</v>
      </c>
      <c r="Z325" s="136">
        <v>2617</v>
      </c>
      <c r="AA325" s="153">
        <f t="shared" si="130"/>
        <v>0</v>
      </c>
      <c r="AB325" s="9"/>
      <c r="AC325" s="27">
        <f t="shared" si="131"/>
        <v>0</v>
      </c>
    </row>
    <row r="326" spans="1:29" ht="25.5" x14ac:dyDescent="0.25">
      <c r="A326" s="4" t="s">
        <v>356</v>
      </c>
      <c r="B326" s="5" t="s">
        <v>357</v>
      </c>
      <c r="C326" s="6" t="s">
        <v>34</v>
      </c>
      <c r="D326" s="6" t="s">
        <v>661</v>
      </c>
      <c r="E326" s="21">
        <v>20249</v>
      </c>
      <c r="F326" s="7" t="s">
        <v>670</v>
      </c>
      <c r="G326" s="7">
        <v>1</v>
      </c>
      <c r="H326" s="7">
        <v>20</v>
      </c>
      <c r="I326" s="7" t="s">
        <v>68</v>
      </c>
      <c r="J326" s="132" t="s">
        <v>589</v>
      </c>
      <c r="K326" s="12">
        <v>18.02</v>
      </c>
      <c r="L326" s="14">
        <f t="shared" si="133"/>
        <v>18.02</v>
      </c>
      <c r="M326" s="14">
        <f t="shared" si="134"/>
        <v>360.4</v>
      </c>
      <c r="N326" s="6" t="s">
        <v>779</v>
      </c>
      <c r="O326" s="39">
        <v>41557</v>
      </c>
      <c r="P326" s="6">
        <v>56</v>
      </c>
      <c r="Q326" s="41">
        <v>41582</v>
      </c>
      <c r="R326" s="9" t="s">
        <v>967</v>
      </c>
      <c r="S326" s="27">
        <v>13.29</v>
      </c>
      <c r="T326" s="27">
        <f t="shared" si="132"/>
        <v>265.79999999999995</v>
      </c>
      <c r="U326" s="29" t="s">
        <v>1097</v>
      </c>
      <c r="V326" s="29">
        <v>20</v>
      </c>
      <c r="W326" s="28">
        <f t="shared" si="135"/>
        <v>265.79999999999995</v>
      </c>
      <c r="X326" s="9"/>
      <c r="Y326" s="9"/>
      <c r="Z326" s="136"/>
      <c r="AA326" s="153">
        <f t="shared" si="130"/>
        <v>0</v>
      </c>
      <c r="AB326" s="9"/>
      <c r="AC326" s="27">
        <f t="shared" si="131"/>
        <v>0</v>
      </c>
    </row>
    <row r="327" spans="1:29" ht="25.5" x14ac:dyDescent="0.25">
      <c r="A327" s="4" t="s">
        <v>356</v>
      </c>
      <c r="B327" s="5" t="s">
        <v>357</v>
      </c>
      <c r="C327" s="6" t="s">
        <v>34</v>
      </c>
      <c r="D327" s="6" t="s">
        <v>661</v>
      </c>
      <c r="E327" s="21">
        <v>20249</v>
      </c>
      <c r="F327" s="7" t="s">
        <v>670</v>
      </c>
      <c r="G327" s="7">
        <v>1</v>
      </c>
      <c r="H327" s="7">
        <v>75</v>
      </c>
      <c r="I327" s="7" t="s">
        <v>68</v>
      </c>
      <c r="J327" s="132" t="s">
        <v>589</v>
      </c>
      <c r="K327" s="12">
        <v>17.440000000000001</v>
      </c>
      <c r="L327" s="14">
        <f t="shared" si="133"/>
        <v>17.440000000000001</v>
      </c>
      <c r="M327" s="14">
        <f t="shared" si="134"/>
        <v>1308</v>
      </c>
      <c r="N327" s="6" t="s">
        <v>779</v>
      </c>
      <c r="O327" s="39">
        <v>41557</v>
      </c>
      <c r="P327" s="6">
        <v>57</v>
      </c>
      <c r="Q327" s="41">
        <v>41582</v>
      </c>
      <c r="R327" s="9" t="s">
        <v>967</v>
      </c>
      <c r="S327" s="27">
        <v>16.34</v>
      </c>
      <c r="T327" s="27">
        <f t="shared" si="132"/>
        <v>1225.5</v>
      </c>
      <c r="U327" s="29" t="s">
        <v>1097</v>
      </c>
      <c r="V327" s="29">
        <v>50</v>
      </c>
      <c r="W327" s="28">
        <f t="shared" si="135"/>
        <v>817</v>
      </c>
      <c r="X327" s="9"/>
      <c r="Y327" s="9"/>
      <c r="Z327" s="136"/>
      <c r="AA327" s="153">
        <f t="shared" si="130"/>
        <v>25</v>
      </c>
      <c r="AB327" s="9"/>
      <c r="AC327" s="27">
        <f t="shared" si="131"/>
        <v>0</v>
      </c>
    </row>
    <row r="328" spans="1:29" ht="25.5" x14ac:dyDescent="0.25">
      <c r="A328" s="4" t="s">
        <v>356</v>
      </c>
      <c r="B328" s="5" t="s">
        <v>357</v>
      </c>
      <c r="C328" s="6" t="s">
        <v>34</v>
      </c>
      <c r="D328" s="6" t="s">
        <v>661</v>
      </c>
      <c r="E328" s="7">
        <v>410094</v>
      </c>
      <c r="F328" s="7" t="s">
        <v>670</v>
      </c>
      <c r="G328" s="7">
        <v>1</v>
      </c>
      <c r="H328" s="7">
        <v>40</v>
      </c>
      <c r="I328" s="7" t="s">
        <v>68</v>
      </c>
      <c r="J328" s="132" t="s">
        <v>590</v>
      </c>
      <c r="K328" s="12">
        <v>9.9700000000000006</v>
      </c>
      <c r="L328" s="14">
        <f t="shared" si="133"/>
        <v>9.9700000000000006</v>
      </c>
      <c r="M328" s="14">
        <f t="shared" si="134"/>
        <v>398.8</v>
      </c>
      <c r="N328" s="6" t="s">
        <v>779</v>
      </c>
      <c r="O328" s="39">
        <v>41557</v>
      </c>
      <c r="P328" s="6">
        <v>58</v>
      </c>
      <c r="Q328" s="41">
        <v>41582</v>
      </c>
      <c r="R328" s="9" t="s">
        <v>967</v>
      </c>
      <c r="S328" s="27">
        <v>9.6999999999999993</v>
      </c>
      <c r="T328" s="27">
        <f t="shared" si="132"/>
        <v>388</v>
      </c>
      <c r="U328" s="29" t="s">
        <v>1097</v>
      </c>
      <c r="V328" s="29">
        <v>40</v>
      </c>
      <c r="W328" s="28">
        <f t="shared" si="135"/>
        <v>388</v>
      </c>
      <c r="X328" s="9"/>
      <c r="Y328" s="9"/>
      <c r="Z328" s="136"/>
      <c r="AA328" s="153">
        <f t="shared" si="130"/>
        <v>0</v>
      </c>
      <c r="AB328" s="9"/>
      <c r="AC328" s="27">
        <f t="shared" si="131"/>
        <v>0</v>
      </c>
    </row>
    <row r="329" spans="1:29" ht="25.5" x14ac:dyDescent="0.25">
      <c r="A329" s="4" t="s">
        <v>358</v>
      </c>
      <c r="B329" s="5" t="s">
        <v>357</v>
      </c>
      <c r="C329" s="6" t="s">
        <v>34</v>
      </c>
      <c r="D329" s="6" t="s">
        <v>661</v>
      </c>
      <c r="E329" s="7">
        <v>410104</v>
      </c>
      <c r="F329" s="7" t="s">
        <v>670</v>
      </c>
      <c r="G329" s="7">
        <v>1</v>
      </c>
      <c r="H329" s="7">
        <v>10</v>
      </c>
      <c r="I329" s="7" t="s">
        <v>68</v>
      </c>
      <c r="J329" s="132" t="s">
        <v>590</v>
      </c>
      <c r="K329" s="12">
        <v>10.1</v>
      </c>
      <c r="L329" s="14">
        <f t="shared" ref="L329:L342" si="136">G329*K329</f>
        <v>10.1</v>
      </c>
      <c r="M329" s="14">
        <f t="shared" ref="M329:M342" si="137">H329*K329</f>
        <v>101</v>
      </c>
      <c r="N329" s="6" t="s">
        <v>779</v>
      </c>
      <c r="O329" s="39">
        <v>41557</v>
      </c>
      <c r="P329" s="6">
        <v>59</v>
      </c>
      <c r="Q329" s="41">
        <v>41582</v>
      </c>
      <c r="R329" s="9" t="s">
        <v>966</v>
      </c>
      <c r="S329" s="27">
        <v>10.1</v>
      </c>
      <c r="T329" s="27">
        <f t="shared" si="132"/>
        <v>101</v>
      </c>
      <c r="U329" s="29" t="s">
        <v>1101</v>
      </c>
      <c r="V329" s="29">
        <v>5</v>
      </c>
      <c r="W329" s="28">
        <f t="shared" si="135"/>
        <v>50.5</v>
      </c>
      <c r="X329" s="6" t="s">
        <v>271</v>
      </c>
      <c r="Y329" s="39">
        <v>41808</v>
      </c>
      <c r="Z329" s="55">
        <v>5287</v>
      </c>
      <c r="AA329" s="153">
        <f t="shared" si="130"/>
        <v>5</v>
      </c>
      <c r="AB329" s="9"/>
      <c r="AC329" s="27">
        <f t="shared" si="131"/>
        <v>0</v>
      </c>
    </row>
    <row r="330" spans="1:29" ht="25.5" x14ac:dyDescent="0.25">
      <c r="A330" s="4" t="s">
        <v>358</v>
      </c>
      <c r="B330" s="5" t="s">
        <v>357</v>
      </c>
      <c r="C330" s="6" t="s">
        <v>34</v>
      </c>
      <c r="D330" s="6" t="s">
        <v>661</v>
      </c>
      <c r="E330" s="7">
        <v>409642</v>
      </c>
      <c r="F330" s="7" t="s">
        <v>670</v>
      </c>
      <c r="G330" s="7">
        <v>1</v>
      </c>
      <c r="H330" s="7">
        <v>20</v>
      </c>
      <c r="I330" s="21" t="s">
        <v>359</v>
      </c>
      <c r="J330" s="132" t="s">
        <v>591</v>
      </c>
      <c r="K330" s="13">
        <v>2.06</v>
      </c>
      <c r="L330" s="14">
        <f t="shared" si="136"/>
        <v>2.06</v>
      </c>
      <c r="M330" s="14">
        <f t="shared" si="137"/>
        <v>41.2</v>
      </c>
      <c r="N330" s="6" t="s">
        <v>779</v>
      </c>
      <c r="O330" s="39">
        <v>41557</v>
      </c>
      <c r="P330" s="6">
        <v>60</v>
      </c>
      <c r="Q330" s="41">
        <v>41582</v>
      </c>
      <c r="R330" s="9" t="s">
        <v>971</v>
      </c>
      <c r="S330" s="27">
        <v>2.06</v>
      </c>
      <c r="T330" s="27">
        <f t="shared" si="132"/>
        <v>41.2</v>
      </c>
      <c r="U330" s="29" t="s">
        <v>1096</v>
      </c>
      <c r="V330" s="29">
        <v>20</v>
      </c>
      <c r="W330" s="28">
        <f t="shared" si="135"/>
        <v>41.2</v>
      </c>
      <c r="X330" s="9" t="s">
        <v>271</v>
      </c>
      <c r="Y330" s="41">
        <v>41815</v>
      </c>
      <c r="Z330" s="136">
        <v>2617</v>
      </c>
      <c r="AA330" s="153">
        <f t="shared" si="130"/>
        <v>0</v>
      </c>
      <c r="AB330" s="9"/>
      <c r="AC330" s="27">
        <f t="shared" si="131"/>
        <v>0</v>
      </c>
    </row>
    <row r="331" spans="1:29" ht="25.5" x14ac:dyDescent="0.25">
      <c r="A331" s="4" t="s">
        <v>358</v>
      </c>
      <c r="B331" s="5" t="s">
        <v>357</v>
      </c>
      <c r="C331" s="6" t="s">
        <v>34</v>
      </c>
      <c r="D331" s="6" t="s">
        <v>661</v>
      </c>
      <c r="E331" s="21">
        <v>209754</v>
      </c>
      <c r="F331" s="7" t="s">
        <v>670</v>
      </c>
      <c r="G331" s="21">
        <v>1</v>
      </c>
      <c r="H331" s="21">
        <v>20</v>
      </c>
      <c r="I331" s="21" t="s">
        <v>68</v>
      </c>
      <c r="J331" s="144" t="s">
        <v>375</v>
      </c>
      <c r="K331" s="13">
        <v>14</v>
      </c>
      <c r="L331" s="14">
        <f t="shared" si="136"/>
        <v>14</v>
      </c>
      <c r="M331" s="14">
        <f t="shared" si="137"/>
        <v>280</v>
      </c>
      <c r="N331" s="6" t="s">
        <v>779</v>
      </c>
      <c r="O331" s="39">
        <v>41557</v>
      </c>
      <c r="P331" s="6">
        <v>61</v>
      </c>
      <c r="Q331" s="41">
        <v>41582</v>
      </c>
      <c r="R331" s="9" t="s">
        <v>966</v>
      </c>
      <c r="S331" s="27">
        <v>13.75</v>
      </c>
      <c r="T331" s="27">
        <f t="shared" si="132"/>
        <v>275</v>
      </c>
      <c r="U331" s="29" t="s">
        <v>1101</v>
      </c>
      <c r="V331" s="29">
        <v>10</v>
      </c>
      <c r="W331" s="28">
        <f t="shared" si="135"/>
        <v>137.5</v>
      </c>
      <c r="X331" s="6" t="s">
        <v>271</v>
      </c>
      <c r="Y331" s="39">
        <v>41808</v>
      </c>
      <c r="Z331" s="55">
        <v>5287</v>
      </c>
      <c r="AA331" s="153">
        <f t="shared" si="130"/>
        <v>10</v>
      </c>
      <c r="AB331" s="9"/>
      <c r="AC331" s="27">
        <f t="shared" si="131"/>
        <v>0</v>
      </c>
    </row>
    <row r="332" spans="1:29" ht="25.5" x14ac:dyDescent="0.25">
      <c r="A332" s="4" t="s">
        <v>358</v>
      </c>
      <c r="B332" s="5" t="s">
        <v>357</v>
      </c>
      <c r="C332" s="6" t="s">
        <v>34</v>
      </c>
      <c r="D332" s="6" t="s">
        <v>661</v>
      </c>
      <c r="E332" s="7">
        <v>339265</v>
      </c>
      <c r="F332" s="7" t="s">
        <v>670</v>
      </c>
      <c r="G332" s="7">
        <v>1</v>
      </c>
      <c r="H332" s="7">
        <v>4</v>
      </c>
      <c r="I332" s="7" t="s">
        <v>68</v>
      </c>
      <c r="J332" s="132" t="s">
        <v>592</v>
      </c>
      <c r="K332" s="12">
        <v>12.08</v>
      </c>
      <c r="L332" s="14">
        <f t="shared" si="136"/>
        <v>12.08</v>
      </c>
      <c r="M332" s="14">
        <f t="shared" si="137"/>
        <v>48.32</v>
      </c>
      <c r="N332" s="6" t="s">
        <v>779</v>
      </c>
      <c r="O332" s="39">
        <v>41557</v>
      </c>
      <c r="P332" s="6">
        <v>62</v>
      </c>
      <c r="Q332" s="41">
        <v>41582</v>
      </c>
      <c r="R332" s="63" t="s">
        <v>472</v>
      </c>
      <c r="S332" s="27"/>
      <c r="T332" s="27">
        <f t="shared" si="132"/>
        <v>0</v>
      </c>
      <c r="U332" s="29"/>
      <c r="V332" s="29"/>
      <c r="W332" s="10"/>
      <c r="X332" s="9"/>
      <c r="Y332" s="9"/>
      <c r="Z332" s="136"/>
      <c r="AA332" s="153">
        <v>0</v>
      </c>
      <c r="AB332" s="9"/>
      <c r="AC332" s="27">
        <f t="shared" si="131"/>
        <v>0</v>
      </c>
    </row>
    <row r="333" spans="1:29" ht="25.5" x14ac:dyDescent="0.25">
      <c r="A333" s="4" t="s">
        <v>358</v>
      </c>
      <c r="B333" s="5" t="s">
        <v>357</v>
      </c>
      <c r="C333" s="6" t="s">
        <v>34</v>
      </c>
      <c r="D333" s="6" t="s">
        <v>661</v>
      </c>
      <c r="E333" s="7">
        <v>412644</v>
      </c>
      <c r="F333" s="7" t="s">
        <v>670</v>
      </c>
      <c r="G333" s="7">
        <v>1</v>
      </c>
      <c r="H333" s="7">
        <v>1200</v>
      </c>
      <c r="I333" s="7" t="s">
        <v>360</v>
      </c>
      <c r="J333" s="132" t="s">
        <v>593</v>
      </c>
      <c r="K333" s="12">
        <v>0.15</v>
      </c>
      <c r="L333" s="14">
        <f t="shared" si="136"/>
        <v>0.15</v>
      </c>
      <c r="M333" s="14">
        <f t="shared" si="137"/>
        <v>180</v>
      </c>
      <c r="N333" s="6" t="s">
        <v>779</v>
      </c>
      <c r="O333" s="39">
        <v>41557</v>
      </c>
      <c r="P333" s="6">
        <v>63</v>
      </c>
      <c r="Q333" s="41">
        <v>41582</v>
      </c>
      <c r="R333" s="9" t="s">
        <v>966</v>
      </c>
      <c r="S333" s="27">
        <v>0.09</v>
      </c>
      <c r="T333" s="27">
        <f t="shared" si="132"/>
        <v>108</v>
      </c>
      <c r="U333" s="29" t="s">
        <v>1101</v>
      </c>
      <c r="V333" s="29">
        <v>600</v>
      </c>
      <c r="W333" s="28">
        <f t="shared" ref="W333:W341" si="138">V333*S333</f>
        <v>54</v>
      </c>
      <c r="X333" s="6" t="s">
        <v>271</v>
      </c>
      <c r="Y333" s="39">
        <v>41808</v>
      </c>
      <c r="Z333" s="55">
        <v>5287</v>
      </c>
      <c r="AA333" s="153">
        <f t="shared" si="130"/>
        <v>600</v>
      </c>
      <c r="AB333" s="9"/>
      <c r="AC333" s="27">
        <f t="shared" si="131"/>
        <v>0</v>
      </c>
    </row>
    <row r="334" spans="1:29" ht="25.5" x14ac:dyDescent="0.25">
      <c r="A334" s="4" t="s">
        <v>358</v>
      </c>
      <c r="B334" s="5" t="s">
        <v>357</v>
      </c>
      <c r="C334" s="6" t="s">
        <v>34</v>
      </c>
      <c r="D334" s="6" t="s">
        <v>661</v>
      </c>
      <c r="E334" s="7">
        <v>321480</v>
      </c>
      <c r="F334" s="7" t="s">
        <v>670</v>
      </c>
      <c r="G334" s="7">
        <v>1</v>
      </c>
      <c r="H334" s="7">
        <v>100</v>
      </c>
      <c r="I334" s="7" t="s">
        <v>68</v>
      </c>
      <c r="J334" s="132" t="s">
        <v>594</v>
      </c>
      <c r="K334" s="12">
        <v>7.32</v>
      </c>
      <c r="L334" s="14">
        <f t="shared" si="136"/>
        <v>7.32</v>
      </c>
      <c r="M334" s="14">
        <f t="shared" si="137"/>
        <v>732</v>
      </c>
      <c r="N334" s="6" t="s">
        <v>779</v>
      </c>
      <c r="O334" s="39">
        <v>41557</v>
      </c>
      <c r="P334" s="6">
        <v>64</v>
      </c>
      <c r="Q334" s="41">
        <v>41582</v>
      </c>
      <c r="R334" s="9" t="s">
        <v>966</v>
      </c>
      <c r="S334" s="27">
        <v>7.32</v>
      </c>
      <c r="T334" s="27">
        <f t="shared" si="132"/>
        <v>732</v>
      </c>
      <c r="U334" s="29" t="s">
        <v>1101</v>
      </c>
      <c r="V334" s="29">
        <v>40</v>
      </c>
      <c r="W334" s="28">
        <f t="shared" si="138"/>
        <v>292.8</v>
      </c>
      <c r="X334" s="6" t="s">
        <v>271</v>
      </c>
      <c r="Y334" s="39">
        <v>41808</v>
      </c>
      <c r="Z334" s="55">
        <v>5287</v>
      </c>
      <c r="AA334" s="153">
        <f t="shared" si="130"/>
        <v>60</v>
      </c>
      <c r="AB334" s="9"/>
      <c r="AC334" s="27">
        <f t="shared" si="131"/>
        <v>0</v>
      </c>
    </row>
    <row r="335" spans="1:29" ht="25.5" x14ac:dyDescent="0.25">
      <c r="A335" s="4" t="s">
        <v>358</v>
      </c>
      <c r="B335" s="5" t="s">
        <v>357</v>
      </c>
      <c r="C335" s="6" t="s">
        <v>34</v>
      </c>
      <c r="D335" s="6" t="s">
        <v>661</v>
      </c>
      <c r="E335" s="7">
        <v>415338</v>
      </c>
      <c r="F335" s="7" t="s">
        <v>670</v>
      </c>
      <c r="G335" s="7">
        <v>1</v>
      </c>
      <c r="H335" s="7">
        <v>31</v>
      </c>
      <c r="I335" s="7" t="s">
        <v>68</v>
      </c>
      <c r="J335" s="132" t="s">
        <v>595</v>
      </c>
      <c r="K335" s="12">
        <v>16.47</v>
      </c>
      <c r="L335" s="14">
        <f t="shared" si="136"/>
        <v>16.47</v>
      </c>
      <c r="M335" s="14">
        <f t="shared" si="137"/>
        <v>510.56999999999994</v>
      </c>
      <c r="N335" s="6" t="s">
        <v>779</v>
      </c>
      <c r="O335" s="39">
        <v>41557</v>
      </c>
      <c r="P335" s="6">
        <v>65</v>
      </c>
      <c r="Q335" s="41">
        <v>41582</v>
      </c>
      <c r="R335" s="9" t="s">
        <v>970</v>
      </c>
      <c r="S335" s="27">
        <v>15.75</v>
      </c>
      <c r="T335" s="27">
        <f t="shared" si="132"/>
        <v>488.25</v>
      </c>
      <c r="U335" s="29" t="s">
        <v>1094</v>
      </c>
      <c r="V335" s="29">
        <v>9</v>
      </c>
      <c r="W335" s="28">
        <f t="shared" si="138"/>
        <v>141.75</v>
      </c>
      <c r="X335" s="9" t="s">
        <v>271</v>
      </c>
      <c r="Y335" s="41">
        <v>41803</v>
      </c>
      <c r="Z335" s="136">
        <v>785</v>
      </c>
      <c r="AA335" s="153">
        <f t="shared" si="130"/>
        <v>22</v>
      </c>
      <c r="AB335" s="9"/>
      <c r="AC335" s="27">
        <f t="shared" si="131"/>
        <v>0</v>
      </c>
    </row>
    <row r="336" spans="1:29" ht="25.5" x14ac:dyDescent="0.25">
      <c r="A336" s="4" t="s">
        <v>358</v>
      </c>
      <c r="B336" s="5" t="s">
        <v>357</v>
      </c>
      <c r="C336" s="6" t="s">
        <v>34</v>
      </c>
      <c r="D336" s="6" t="s">
        <v>661</v>
      </c>
      <c r="E336" s="7">
        <v>410727</v>
      </c>
      <c r="F336" s="7" t="s">
        <v>670</v>
      </c>
      <c r="G336" s="7">
        <v>1</v>
      </c>
      <c r="H336" s="7">
        <v>50</v>
      </c>
      <c r="I336" s="7" t="s">
        <v>68</v>
      </c>
      <c r="J336" s="132" t="s">
        <v>596</v>
      </c>
      <c r="K336" s="12">
        <v>11.97</v>
      </c>
      <c r="L336" s="14">
        <f t="shared" si="136"/>
        <v>11.97</v>
      </c>
      <c r="M336" s="14">
        <f t="shared" si="137"/>
        <v>598.5</v>
      </c>
      <c r="N336" s="6" t="s">
        <v>779</v>
      </c>
      <c r="O336" s="39">
        <v>41557</v>
      </c>
      <c r="P336" s="6">
        <v>66</v>
      </c>
      <c r="Q336" s="41">
        <v>41582</v>
      </c>
      <c r="R336" s="9" t="s">
        <v>966</v>
      </c>
      <c r="S336" s="27">
        <v>11.97</v>
      </c>
      <c r="T336" s="27">
        <f t="shared" si="132"/>
        <v>598.5</v>
      </c>
      <c r="U336" s="29" t="s">
        <v>1101</v>
      </c>
      <c r="V336" s="29"/>
      <c r="W336" s="28">
        <f t="shared" si="138"/>
        <v>0</v>
      </c>
      <c r="X336" s="6" t="s">
        <v>271</v>
      </c>
      <c r="Y336" s="39">
        <v>41808</v>
      </c>
      <c r="Z336" s="55">
        <v>5287</v>
      </c>
      <c r="AA336" s="153">
        <f t="shared" si="130"/>
        <v>50</v>
      </c>
      <c r="AB336" s="9"/>
      <c r="AC336" s="27">
        <f t="shared" si="131"/>
        <v>0</v>
      </c>
    </row>
    <row r="337" spans="1:29" x14ac:dyDescent="0.25">
      <c r="A337" s="4" t="s">
        <v>358</v>
      </c>
      <c r="B337" s="5" t="s">
        <v>357</v>
      </c>
      <c r="C337" s="6" t="s">
        <v>34</v>
      </c>
      <c r="D337" s="6" t="s">
        <v>661</v>
      </c>
      <c r="E337" s="21">
        <v>410500</v>
      </c>
      <c r="F337" s="7" t="s">
        <v>670</v>
      </c>
      <c r="G337" s="7">
        <v>1</v>
      </c>
      <c r="H337" s="7">
        <v>240</v>
      </c>
      <c r="I337" s="7" t="s">
        <v>68</v>
      </c>
      <c r="J337" s="132" t="s">
        <v>577</v>
      </c>
      <c r="K337" s="12">
        <v>1.88</v>
      </c>
      <c r="L337" s="14">
        <f t="shared" si="136"/>
        <v>1.88</v>
      </c>
      <c r="M337" s="14">
        <f t="shared" si="137"/>
        <v>451.2</v>
      </c>
      <c r="N337" s="6" t="s">
        <v>779</v>
      </c>
      <c r="O337" s="39">
        <v>41557</v>
      </c>
      <c r="P337" s="6">
        <v>67</v>
      </c>
      <c r="Q337" s="41">
        <v>41582</v>
      </c>
      <c r="R337" s="9" t="s">
        <v>967</v>
      </c>
      <c r="S337" s="27">
        <v>1.48</v>
      </c>
      <c r="T337" s="27">
        <f t="shared" si="132"/>
        <v>355.2</v>
      </c>
      <c r="U337" s="29" t="s">
        <v>1097</v>
      </c>
      <c r="V337" s="29">
        <v>140</v>
      </c>
      <c r="W337" s="28">
        <f t="shared" si="138"/>
        <v>207.2</v>
      </c>
      <c r="X337" s="9"/>
      <c r="Y337" s="9"/>
      <c r="Z337" s="136"/>
      <c r="AA337" s="153">
        <f t="shared" si="130"/>
        <v>100</v>
      </c>
      <c r="AB337" s="9"/>
      <c r="AC337" s="27">
        <f t="shared" si="131"/>
        <v>0</v>
      </c>
    </row>
    <row r="338" spans="1:29" x14ac:dyDescent="0.25">
      <c r="A338" s="4" t="s">
        <v>358</v>
      </c>
      <c r="B338" s="5" t="s">
        <v>357</v>
      </c>
      <c r="C338" s="6" t="s">
        <v>34</v>
      </c>
      <c r="D338" s="6" t="s">
        <v>661</v>
      </c>
      <c r="E338" s="21">
        <v>410493</v>
      </c>
      <c r="F338" s="7" t="s">
        <v>670</v>
      </c>
      <c r="G338" s="7">
        <v>1</v>
      </c>
      <c r="H338" s="7">
        <v>240</v>
      </c>
      <c r="I338" s="7" t="s">
        <v>68</v>
      </c>
      <c r="J338" s="132" t="s">
        <v>577</v>
      </c>
      <c r="K338" s="12">
        <v>1.57</v>
      </c>
      <c r="L338" s="14">
        <f t="shared" si="136"/>
        <v>1.57</v>
      </c>
      <c r="M338" s="14">
        <f t="shared" si="137"/>
        <v>376.8</v>
      </c>
      <c r="N338" s="6" t="s">
        <v>779</v>
      </c>
      <c r="O338" s="39">
        <v>41557</v>
      </c>
      <c r="P338" s="6">
        <v>68</v>
      </c>
      <c r="Q338" s="41">
        <v>41582</v>
      </c>
      <c r="R338" s="9" t="s">
        <v>967</v>
      </c>
      <c r="S338" s="27">
        <v>1.5</v>
      </c>
      <c r="T338" s="27">
        <f t="shared" si="132"/>
        <v>360</v>
      </c>
      <c r="U338" s="29" t="s">
        <v>1097</v>
      </c>
      <c r="V338" s="29">
        <v>140</v>
      </c>
      <c r="W338" s="28">
        <f t="shared" si="138"/>
        <v>210</v>
      </c>
      <c r="X338" s="9"/>
      <c r="Y338" s="9"/>
      <c r="Z338" s="136"/>
      <c r="AA338" s="153">
        <f t="shared" si="130"/>
        <v>100</v>
      </c>
      <c r="AB338" s="9"/>
      <c r="AC338" s="27">
        <f t="shared" si="131"/>
        <v>0</v>
      </c>
    </row>
    <row r="339" spans="1:29" ht="25.5" x14ac:dyDescent="0.25">
      <c r="A339" s="4" t="s">
        <v>358</v>
      </c>
      <c r="B339" s="5" t="s">
        <v>357</v>
      </c>
      <c r="C339" s="6" t="s">
        <v>34</v>
      </c>
      <c r="D339" s="6" t="s">
        <v>661</v>
      </c>
      <c r="E339" s="7">
        <v>408655</v>
      </c>
      <c r="F339" s="7" t="s">
        <v>670</v>
      </c>
      <c r="G339" s="7">
        <v>1</v>
      </c>
      <c r="H339" s="7">
        <v>70</v>
      </c>
      <c r="I339" s="7" t="s">
        <v>68</v>
      </c>
      <c r="J339" s="132" t="s">
        <v>597</v>
      </c>
      <c r="K339" s="12">
        <v>12.47</v>
      </c>
      <c r="L339" s="14">
        <f t="shared" si="136"/>
        <v>12.47</v>
      </c>
      <c r="M339" s="14">
        <f t="shared" si="137"/>
        <v>872.90000000000009</v>
      </c>
      <c r="N339" s="6" t="s">
        <v>779</v>
      </c>
      <c r="O339" s="39">
        <v>41557</v>
      </c>
      <c r="P339" s="6">
        <v>69</v>
      </c>
      <c r="Q339" s="41">
        <v>41582</v>
      </c>
      <c r="R339" s="9" t="s">
        <v>966</v>
      </c>
      <c r="S339" s="27">
        <v>12.47</v>
      </c>
      <c r="T339" s="27">
        <f t="shared" si="132"/>
        <v>872.90000000000009</v>
      </c>
      <c r="U339" s="29" t="s">
        <v>1101</v>
      </c>
      <c r="V339" s="29">
        <v>20</v>
      </c>
      <c r="W339" s="28">
        <f t="shared" si="138"/>
        <v>249.4</v>
      </c>
      <c r="X339" s="6" t="s">
        <v>271</v>
      </c>
      <c r="Y339" s="39">
        <v>41808</v>
      </c>
      <c r="Z339" s="55">
        <v>5287</v>
      </c>
      <c r="AA339" s="153">
        <f t="shared" si="130"/>
        <v>50</v>
      </c>
      <c r="AB339" s="9"/>
      <c r="AC339" s="27">
        <f t="shared" si="131"/>
        <v>0</v>
      </c>
    </row>
    <row r="340" spans="1:29" ht="25.5" x14ac:dyDescent="0.25">
      <c r="A340" s="4" t="s">
        <v>358</v>
      </c>
      <c r="B340" s="5" t="s">
        <v>357</v>
      </c>
      <c r="C340" s="6" t="s">
        <v>34</v>
      </c>
      <c r="D340" s="6" t="s">
        <v>661</v>
      </c>
      <c r="E340" s="7">
        <v>408656</v>
      </c>
      <c r="F340" s="7" t="s">
        <v>670</v>
      </c>
      <c r="G340" s="7">
        <v>1</v>
      </c>
      <c r="H340" s="7">
        <v>70</v>
      </c>
      <c r="I340" s="7" t="s">
        <v>68</v>
      </c>
      <c r="J340" s="132" t="s">
        <v>597</v>
      </c>
      <c r="K340" s="12">
        <v>15.71</v>
      </c>
      <c r="L340" s="14">
        <f t="shared" si="136"/>
        <v>15.71</v>
      </c>
      <c r="M340" s="14">
        <f t="shared" si="137"/>
        <v>1099.7</v>
      </c>
      <c r="N340" s="6" t="s">
        <v>779</v>
      </c>
      <c r="O340" s="39">
        <v>41557</v>
      </c>
      <c r="P340" s="6">
        <v>70</v>
      </c>
      <c r="Q340" s="41">
        <v>41582</v>
      </c>
      <c r="R340" s="9" t="s">
        <v>967</v>
      </c>
      <c r="S340" s="27">
        <v>15.39</v>
      </c>
      <c r="T340" s="27">
        <f t="shared" si="132"/>
        <v>1077.3</v>
      </c>
      <c r="U340" s="29" t="s">
        <v>1097</v>
      </c>
      <c r="V340" s="29">
        <v>20</v>
      </c>
      <c r="W340" s="28">
        <f t="shared" si="138"/>
        <v>307.8</v>
      </c>
      <c r="X340" s="9"/>
      <c r="Y340" s="9"/>
      <c r="Z340" s="136"/>
      <c r="AA340" s="153">
        <f t="shared" si="130"/>
        <v>50</v>
      </c>
      <c r="AB340" s="9"/>
      <c r="AC340" s="27">
        <f t="shared" si="131"/>
        <v>0</v>
      </c>
    </row>
    <row r="341" spans="1:29" ht="25.5" x14ac:dyDescent="0.25">
      <c r="A341" s="4" t="s">
        <v>358</v>
      </c>
      <c r="B341" s="5" t="s">
        <v>357</v>
      </c>
      <c r="C341" s="6" t="s">
        <v>34</v>
      </c>
      <c r="D341" s="6" t="s">
        <v>661</v>
      </c>
      <c r="E341" s="7">
        <v>410065</v>
      </c>
      <c r="F341" s="7" t="s">
        <v>670</v>
      </c>
      <c r="G341" s="7">
        <v>1</v>
      </c>
      <c r="H341" s="7">
        <v>100</v>
      </c>
      <c r="I341" s="7" t="s">
        <v>360</v>
      </c>
      <c r="J341" s="132" t="s">
        <v>598</v>
      </c>
      <c r="K341" s="12">
        <v>2.39</v>
      </c>
      <c r="L341" s="14">
        <f t="shared" si="136"/>
        <v>2.39</v>
      </c>
      <c r="M341" s="14">
        <f t="shared" si="137"/>
        <v>239</v>
      </c>
      <c r="N341" s="6" t="s">
        <v>779</v>
      </c>
      <c r="O341" s="39">
        <v>41557</v>
      </c>
      <c r="P341" s="6">
        <v>71</v>
      </c>
      <c r="Q341" s="41">
        <v>41582</v>
      </c>
      <c r="R341" s="9" t="s">
        <v>966</v>
      </c>
      <c r="S341" s="27">
        <v>2.39</v>
      </c>
      <c r="T341" s="27">
        <f t="shared" si="132"/>
        <v>239</v>
      </c>
      <c r="U341" s="29" t="s">
        <v>1101</v>
      </c>
      <c r="V341" s="29">
        <v>50</v>
      </c>
      <c r="W341" s="28">
        <f t="shared" si="138"/>
        <v>119.5</v>
      </c>
      <c r="X341" s="6" t="s">
        <v>271</v>
      </c>
      <c r="Y341" s="39">
        <v>41808</v>
      </c>
      <c r="Z341" s="55">
        <v>5287</v>
      </c>
      <c r="AA341" s="153">
        <f t="shared" si="130"/>
        <v>50</v>
      </c>
      <c r="AB341" s="9"/>
      <c r="AC341" s="27">
        <f t="shared" si="131"/>
        <v>0</v>
      </c>
    </row>
    <row r="342" spans="1:29" ht="25.5" x14ac:dyDescent="0.25">
      <c r="A342" s="4" t="s">
        <v>358</v>
      </c>
      <c r="B342" s="5" t="s">
        <v>357</v>
      </c>
      <c r="C342" s="6" t="s">
        <v>34</v>
      </c>
      <c r="D342" s="6" t="s">
        <v>661</v>
      </c>
      <c r="E342" s="7">
        <v>38857</v>
      </c>
      <c r="F342" s="7" t="s">
        <v>670</v>
      </c>
      <c r="G342" s="7">
        <v>1</v>
      </c>
      <c r="H342" s="35">
        <v>5000</v>
      </c>
      <c r="I342" s="7" t="s">
        <v>68</v>
      </c>
      <c r="J342" s="132" t="s">
        <v>599</v>
      </c>
      <c r="K342" s="12">
        <v>0.03</v>
      </c>
      <c r="L342" s="14">
        <f t="shared" si="136"/>
        <v>0.03</v>
      </c>
      <c r="M342" s="14">
        <f t="shared" si="137"/>
        <v>150</v>
      </c>
      <c r="N342" s="6" t="s">
        <v>779</v>
      </c>
      <c r="O342" s="39">
        <v>41557</v>
      </c>
      <c r="P342" s="6">
        <v>72</v>
      </c>
      <c r="Q342" s="41">
        <v>41582</v>
      </c>
      <c r="R342" s="63" t="s">
        <v>472</v>
      </c>
      <c r="S342" s="27"/>
      <c r="T342" s="27">
        <f t="shared" si="132"/>
        <v>0</v>
      </c>
      <c r="U342" s="29"/>
      <c r="V342" s="29"/>
      <c r="W342" s="10"/>
      <c r="X342" s="9"/>
      <c r="Y342" s="9"/>
      <c r="Z342" s="136"/>
      <c r="AA342" s="153">
        <v>0</v>
      </c>
      <c r="AB342" s="9"/>
      <c r="AC342" s="27">
        <f t="shared" si="131"/>
        <v>0</v>
      </c>
    </row>
    <row r="343" spans="1:29" ht="25.5" x14ac:dyDescent="0.25">
      <c r="A343" s="4" t="s">
        <v>361</v>
      </c>
      <c r="B343" s="5" t="s">
        <v>357</v>
      </c>
      <c r="C343" s="6" t="s">
        <v>34</v>
      </c>
      <c r="D343" s="6" t="s">
        <v>661</v>
      </c>
      <c r="E343" s="21">
        <v>408693</v>
      </c>
      <c r="F343" s="7" t="s">
        <v>670</v>
      </c>
      <c r="G343" s="21">
        <v>1</v>
      </c>
      <c r="H343" s="35">
        <v>4000</v>
      </c>
      <c r="I343" s="21" t="s">
        <v>68</v>
      </c>
      <c r="J343" s="144" t="s">
        <v>600</v>
      </c>
      <c r="K343" s="12">
        <v>0.21</v>
      </c>
      <c r="L343" s="14">
        <f t="shared" ref="L343:L371" si="139">G343*K343</f>
        <v>0.21</v>
      </c>
      <c r="M343" s="14">
        <f t="shared" ref="M343:M371" si="140">H343*K343</f>
        <v>840</v>
      </c>
      <c r="N343" s="6" t="s">
        <v>779</v>
      </c>
      <c r="O343" s="39">
        <v>41557</v>
      </c>
      <c r="P343" s="6">
        <v>73</v>
      </c>
      <c r="Q343" s="41">
        <v>41582</v>
      </c>
      <c r="R343" s="63" t="s">
        <v>472</v>
      </c>
      <c r="S343" s="27"/>
      <c r="T343" s="27">
        <f t="shared" si="132"/>
        <v>0</v>
      </c>
      <c r="U343" s="29"/>
      <c r="V343" s="29"/>
      <c r="W343" s="10"/>
      <c r="X343" s="9"/>
      <c r="Y343" s="9"/>
      <c r="Z343" s="136"/>
      <c r="AA343" s="153">
        <v>0</v>
      </c>
      <c r="AB343" s="9"/>
      <c r="AC343" s="27">
        <f t="shared" si="131"/>
        <v>0</v>
      </c>
    </row>
    <row r="344" spans="1:29" ht="25.5" x14ac:dyDescent="0.25">
      <c r="A344" s="4" t="s">
        <v>361</v>
      </c>
      <c r="B344" s="5" t="s">
        <v>357</v>
      </c>
      <c r="C344" s="6" t="s">
        <v>34</v>
      </c>
      <c r="D344" s="6" t="s">
        <v>661</v>
      </c>
      <c r="E344" s="7">
        <v>409900</v>
      </c>
      <c r="F344" s="7" t="s">
        <v>670</v>
      </c>
      <c r="G344" s="7">
        <v>1</v>
      </c>
      <c r="H344" s="7">
        <v>60</v>
      </c>
      <c r="I344" s="7" t="s">
        <v>68</v>
      </c>
      <c r="J344" s="132" t="s">
        <v>376</v>
      </c>
      <c r="K344" s="12">
        <v>4.58</v>
      </c>
      <c r="L344" s="14">
        <f t="shared" si="139"/>
        <v>4.58</v>
      </c>
      <c r="M344" s="14">
        <f t="shared" si="140"/>
        <v>274.8</v>
      </c>
      <c r="N344" s="6" t="s">
        <v>779</v>
      </c>
      <c r="O344" s="39">
        <v>41557</v>
      </c>
      <c r="P344" s="6">
        <v>74</v>
      </c>
      <c r="Q344" s="41">
        <v>41582</v>
      </c>
      <c r="R344" s="9" t="s">
        <v>966</v>
      </c>
      <c r="S344" s="27">
        <v>4</v>
      </c>
      <c r="T344" s="27">
        <f t="shared" si="132"/>
        <v>240</v>
      </c>
      <c r="U344" s="29" t="s">
        <v>1101</v>
      </c>
      <c r="V344" s="29">
        <v>30</v>
      </c>
      <c r="W344" s="28">
        <f t="shared" ref="W344:W362" si="141">V344*S344</f>
        <v>120</v>
      </c>
      <c r="X344" s="6" t="s">
        <v>271</v>
      </c>
      <c r="Y344" s="39">
        <v>41808</v>
      </c>
      <c r="Z344" s="55">
        <v>5287</v>
      </c>
      <c r="AA344" s="153">
        <f t="shared" si="130"/>
        <v>30</v>
      </c>
      <c r="AB344" s="9"/>
      <c r="AC344" s="27">
        <f t="shared" si="131"/>
        <v>0</v>
      </c>
    </row>
    <row r="345" spans="1:29" ht="25.5" x14ac:dyDescent="0.25">
      <c r="A345" s="4" t="s">
        <v>361</v>
      </c>
      <c r="B345" s="5" t="s">
        <v>357</v>
      </c>
      <c r="C345" s="6" t="s">
        <v>34</v>
      </c>
      <c r="D345" s="6" t="s">
        <v>661</v>
      </c>
      <c r="E345" s="7">
        <v>409878</v>
      </c>
      <c r="F345" s="7" t="s">
        <v>670</v>
      </c>
      <c r="G345" s="7">
        <v>1</v>
      </c>
      <c r="H345" s="7">
        <v>50</v>
      </c>
      <c r="I345" s="7" t="s">
        <v>68</v>
      </c>
      <c r="J345" s="132" t="s">
        <v>376</v>
      </c>
      <c r="K345" s="12">
        <v>4.24</v>
      </c>
      <c r="L345" s="14">
        <f t="shared" si="139"/>
        <v>4.24</v>
      </c>
      <c r="M345" s="14">
        <f t="shared" si="140"/>
        <v>212</v>
      </c>
      <c r="N345" s="6" t="s">
        <v>779</v>
      </c>
      <c r="O345" s="39">
        <v>41557</v>
      </c>
      <c r="P345" s="6">
        <v>75</v>
      </c>
      <c r="Q345" s="41">
        <v>41582</v>
      </c>
      <c r="R345" s="9" t="s">
        <v>966</v>
      </c>
      <c r="S345" s="27">
        <v>4.24</v>
      </c>
      <c r="T345" s="27">
        <f t="shared" si="132"/>
        <v>212</v>
      </c>
      <c r="U345" s="29" t="s">
        <v>1101</v>
      </c>
      <c r="V345" s="29">
        <v>30</v>
      </c>
      <c r="W345" s="28">
        <f t="shared" si="141"/>
        <v>127.2</v>
      </c>
      <c r="X345" s="6" t="s">
        <v>271</v>
      </c>
      <c r="Y345" s="39">
        <v>41808</v>
      </c>
      <c r="Z345" s="55">
        <v>5287</v>
      </c>
      <c r="AA345" s="153">
        <f t="shared" si="130"/>
        <v>20</v>
      </c>
      <c r="AB345" s="9"/>
      <c r="AC345" s="27">
        <f t="shared" si="131"/>
        <v>0</v>
      </c>
    </row>
    <row r="346" spans="1:29" ht="25.5" x14ac:dyDescent="0.25">
      <c r="A346" s="4" t="s">
        <v>361</v>
      </c>
      <c r="B346" s="5" t="s">
        <v>357</v>
      </c>
      <c r="C346" s="6" t="s">
        <v>34</v>
      </c>
      <c r="D346" s="6" t="s">
        <v>661</v>
      </c>
      <c r="E346" s="7">
        <v>409880</v>
      </c>
      <c r="F346" s="7" t="s">
        <v>670</v>
      </c>
      <c r="G346" s="7">
        <v>1</v>
      </c>
      <c r="H346" s="7">
        <v>130</v>
      </c>
      <c r="I346" s="7" t="s">
        <v>68</v>
      </c>
      <c r="J346" s="132" t="s">
        <v>376</v>
      </c>
      <c r="K346" s="12">
        <v>9.4499999999999993</v>
      </c>
      <c r="L346" s="14">
        <f t="shared" si="139"/>
        <v>9.4499999999999993</v>
      </c>
      <c r="M346" s="14">
        <f t="shared" si="140"/>
        <v>1228.5</v>
      </c>
      <c r="N346" s="6" t="s">
        <v>779</v>
      </c>
      <c r="O346" s="39">
        <v>41557</v>
      </c>
      <c r="P346" s="6">
        <v>76</v>
      </c>
      <c r="Q346" s="41">
        <v>41582</v>
      </c>
      <c r="R346" s="9" t="s">
        <v>966</v>
      </c>
      <c r="S346" s="27">
        <v>9.4499999999999993</v>
      </c>
      <c r="T346" s="27">
        <f t="shared" si="132"/>
        <v>1228.5</v>
      </c>
      <c r="U346" s="29" t="s">
        <v>1101</v>
      </c>
      <c r="V346" s="29">
        <v>65</v>
      </c>
      <c r="W346" s="28">
        <f t="shared" si="141"/>
        <v>614.25</v>
      </c>
      <c r="X346" s="6" t="s">
        <v>271</v>
      </c>
      <c r="Y346" s="39">
        <v>41808</v>
      </c>
      <c r="Z346" s="55">
        <v>5287</v>
      </c>
      <c r="AA346" s="153">
        <f t="shared" si="130"/>
        <v>65</v>
      </c>
      <c r="AB346" s="9"/>
      <c r="AC346" s="27">
        <f t="shared" si="131"/>
        <v>0</v>
      </c>
    </row>
    <row r="347" spans="1:29" ht="25.5" x14ac:dyDescent="0.25">
      <c r="A347" s="4" t="s">
        <v>361</v>
      </c>
      <c r="B347" s="5" t="s">
        <v>357</v>
      </c>
      <c r="C347" s="6" t="s">
        <v>34</v>
      </c>
      <c r="D347" s="6" t="s">
        <v>661</v>
      </c>
      <c r="E347" s="7">
        <v>20249</v>
      </c>
      <c r="F347" s="7" t="s">
        <v>670</v>
      </c>
      <c r="G347" s="7">
        <v>1</v>
      </c>
      <c r="H347" s="36">
        <v>1000</v>
      </c>
      <c r="I347" s="7" t="s">
        <v>68</v>
      </c>
      <c r="J347" s="132" t="s">
        <v>377</v>
      </c>
      <c r="K347" s="12">
        <v>1.49</v>
      </c>
      <c r="L347" s="14">
        <f t="shared" si="139"/>
        <v>1.49</v>
      </c>
      <c r="M347" s="14">
        <f t="shared" si="140"/>
        <v>1490</v>
      </c>
      <c r="N347" s="6" t="s">
        <v>779</v>
      </c>
      <c r="O347" s="39">
        <v>41557</v>
      </c>
      <c r="P347" s="6">
        <v>77</v>
      </c>
      <c r="Q347" s="41">
        <v>41582</v>
      </c>
      <c r="R347" s="9" t="s">
        <v>972</v>
      </c>
      <c r="S347" s="27">
        <v>0.28000000000000003</v>
      </c>
      <c r="T347" s="27">
        <f t="shared" si="132"/>
        <v>280</v>
      </c>
      <c r="U347" s="29" t="s">
        <v>1098</v>
      </c>
      <c r="V347" s="29">
        <v>500</v>
      </c>
      <c r="W347" s="28">
        <f t="shared" si="141"/>
        <v>140</v>
      </c>
      <c r="X347" s="6" t="s">
        <v>271</v>
      </c>
      <c r="Y347" s="39">
        <v>41842</v>
      </c>
      <c r="Z347" s="55">
        <v>3556</v>
      </c>
      <c r="AA347" s="153">
        <f t="shared" si="130"/>
        <v>500</v>
      </c>
      <c r="AB347" s="9"/>
      <c r="AC347" s="27">
        <f t="shared" si="131"/>
        <v>0</v>
      </c>
    </row>
    <row r="348" spans="1:29" ht="25.5" x14ac:dyDescent="0.25">
      <c r="A348" s="4" t="s">
        <v>361</v>
      </c>
      <c r="B348" s="5" t="s">
        <v>357</v>
      </c>
      <c r="C348" s="6" t="s">
        <v>34</v>
      </c>
      <c r="D348" s="6" t="s">
        <v>661</v>
      </c>
      <c r="E348" s="7">
        <v>282057</v>
      </c>
      <c r="F348" s="7" t="s">
        <v>670</v>
      </c>
      <c r="G348" s="7">
        <v>1</v>
      </c>
      <c r="H348" s="7">
        <v>18</v>
      </c>
      <c r="I348" s="7" t="s">
        <v>68</v>
      </c>
      <c r="J348" s="132" t="s">
        <v>378</v>
      </c>
      <c r="K348" s="12">
        <v>125.24</v>
      </c>
      <c r="L348" s="14">
        <f t="shared" si="139"/>
        <v>125.24</v>
      </c>
      <c r="M348" s="14">
        <f t="shared" si="140"/>
        <v>2254.3199999999997</v>
      </c>
      <c r="N348" s="6" t="s">
        <v>779</v>
      </c>
      <c r="O348" s="39">
        <v>41557</v>
      </c>
      <c r="P348" s="6">
        <v>78</v>
      </c>
      <c r="Q348" s="41">
        <v>41582</v>
      </c>
      <c r="R348" s="9" t="s">
        <v>968</v>
      </c>
      <c r="S348" s="27">
        <v>124</v>
      </c>
      <c r="T348" s="27">
        <f t="shared" si="132"/>
        <v>2232</v>
      </c>
      <c r="U348" s="29" t="s">
        <v>1100</v>
      </c>
      <c r="V348" s="29">
        <v>16</v>
      </c>
      <c r="W348" s="28">
        <f t="shared" si="141"/>
        <v>1984</v>
      </c>
      <c r="X348" s="6" t="s">
        <v>271</v>
      </c>
      <c r="Y348" s="39">
        <v>41935</v>
      </c>
      <c r="Z348" s="55">
        <v>707</v>
      </c>
      <c r="AA348" s="153">
        <f t="shared" si="130"/>
        <v>2</v>
      </c>
      <c r="AB348" s="9"/>
      <c r="AC348" s="27">
        <f t="shared" si="131"/>
        <v>0</v>
      </c>
    </row>
    <row r="349" spans="1:29" ht="25.5" x14ac:dyDescent="0.25">
      <c r="A349" s="4" t="s">
        <v>361</v>
      </c>
      <c r="B349" s="5" t="s">
        <v>357</v>
      </c>
      <c r="C349" s="6" t="s">
        <v>34</v>
      </c>
      <c r="D349" s="6" t="s">
        <v>661</v>
      </c>
      <c r="E349" s="7">
        <v>408987</v>
      </c>
      <c r="F349" s="7" t="s">
        <v>670</v>
      </c>
      <c r="G349" s="7">
        <v>1</v>
      </c>
      <c r="H349" s="7">
        <v>100</v>
      </c>
      <c r="I349" s="7" t="s">
        <v>68</v>
      </c>
      <c r="J349" s="132" t="s">
        <v>379</v>
      </c>
      <c r="K349" s="12">
        <v>8.98</v>
      </c>
      <c r="L349" s="14">
        <f t="shared" si="139"/>
        <v>8.98</v>
      </c>
      <c r="M349" s="14">
        <f t="shared" si="140"/>
        <v>898</v>
      </c>
      <c r="N349" s="6" t="s">
        <v>779</v>
      </c>
      <c r="O349" s="39">
        <v>41557</v>
      </c>
      <c r="P349" s="6">
        <v>79</v>
      </c>
      <c r="Q349" s="41">
        <v>41582</v>
      </c>
      <c r="R349" s="9" t="s">
        <v>967</v>
      </c>
      <c r="S349" s="27">
        <v>8.4499999999999993</v>
      </c>
      <c r="T349" s="27">
        <f t="shared" si="132"/>
        <v>844.99999999999989</v>
      </c>
      <c r="U349" s="29" t="s">
        <v>1097</v>
      </c>
      <c r="V349" s="29">
        <v>30</v>
      </c>
      <c r="W349" s="28">
        <f t="shared" si="141"/>
        <v>253.49999999999997</v>
      </c>
      <c r="X349" s="9"/>
      <c r="Y349" s="9"/>
      <c r="Z349" s="136"/>
      <c r="AA349" s="153">
        <f t="shared" si="130"/>
        <v>70</v>
      </c>
      <c r="AB349" s="9"/>
      <c r="AC349" s="27">
        <f t="shared" si="131"/>
        <v>0</v>
      </c>
    </row>
    <row r="350" spans="1:29" ht="25.5" x14ac:dyDescent="0.25">
      <c r="A350" s="4" t="s">
        <v>361</v>
      </c>
      <c r="B350" s="5" t="s">
        <v>357</v>
      </c>
      <c r="C350" s="6" t="s">
        <v>34</v>
      </c>
      <c r="D350" s="6" t="s">
        <v>661</v>
      </c>
      <c r="E350" s="7">
        <v>408684</v>
      </c>
      <c r="F350" s="7" t="s">
        <v>670</v>
      </c>
      <c r="G350" s="7">
        <v>1</v>
      </c>
      <c r="H350" s="7">
        <v>100</v>
      </c>
      <c r="I350" s="7" t="s">
        <v>68</v>
      </c>
      <c r="J350" s="132" t="s">
        <v>380</v>
      </c>
      <c r="K350" s="12">
        <v>0.25</v>
      </c>
      <c r="L350" s="14">
        <f t="shared" si="139"/>
        <v>0.25</v>
      </c>
      <c r="M350" s="14">
        <f t="shared" si="140"/>
        <v>25</v>
      </c>
      <c r="N350" s="6" t="s">
        <v>779</v>
      </c>
      <c r="O350" s="39">
        <v>41557</v>
      </c>
      <c r="P350" s="6">
        <v>80</v>
      </c>
      <c r="Q350" s="41">
        <v>41582</v>
      </c>
      <c r="R350" s="9" t="s">
        <v>966</v>
      </c>
      <c r="S350" s="27">
        <v>0.25</v>
      </c>
      <c r="T350" s="27">
        <f t="shared" si="132"/>
        <v>25</v>
      </c>
      <c r="U350" s="29" t="s">
        <v>1101</v>
      </c>
      <c r="V350" s="29">
        <v>100</v>
      </c>
      <c r="W350" s="28">
        <f t="shared" si="141"/>
        <v>25</v>
      </c>
      <c r="X350" s="6" t="s">
        <v>271</v>
      </c>
      <c r="Y350" s="39">
        <v>41808</v>
      </c>
      <c r="Z350" s="55">
        <v>5287</v>
      </c>
      <c r="AA350" s="153">
        <f t="shared" si="130"/>
        <v>0</v>
      </c>
      <c r="AB350" s="9"/>
      <c r="AC350" s="27">
        <f t="shared" si="131"/>
        <v>0</v>
      </c>
    </row>
    <row r="351" spans="1:29" ht="25.5" x14ac:dyDescent="0.25">
      <c r="A351" s="4" t="s">
        <v>361</v>
      </c>
      <c r="B351" s="5" t="s">
        <v>357</v>
      </c>
      <c r="C351" s="6" t="s">
        <v>34</v>
      </c>
      <c r="D351" s="6" t="s">
        <v>661</v>
      </c>
      <c r="E351" s="7">
        <v>254510</v>
      </c>
      <c r="F351" s="7" t="s">
        <v>670</v>
      </c>
      <c r="G351" s="7">
        <v>1</v>
      </c>
      <c r="H351" s="7">
        <v>50</v>
      </c>
      <c r="I351" s="7" t="s">
        <v>68</v>
      </c>
      <c r="J351" s="132" t="s">
        <v>381</v>
      </c>
      <c r="K351" s="12">
        <v>10.6</v>
      </c>
      <c r="L351" s="14">
        <f t="shared" si="139"/>
        <v>10.6</v>
      </c>
      <c r="M351" s="14">
        <f t="shared" si="140"/>
        <v>530</v>
      </c>
      <c r="N351" s="6" t="s">
        <v>779</v>
      </c>
      <c r="O351" s="39">
        <v>41557</v>
      </c>
      <c r="P351" s="6">
        <v>81</v>
      </c>
      <c r="Q351" s="41">
        <v>41582</v>
      </c>
      <c r="R351" s="9" t="s">
        <v>973</v>
      </c>
      <c r="S351" s="27">
        <v>5</v>
      </c>
      <c r="T351" s="27">
        <f t="shared" si="132"/>
        <v>250</v>
      </c>
      <c r="U351" s="29" t="s">
        <v>1095</v>
      </c>
      <c r="V351" s="29">
        <v>25</v>
      </c>
      <c r="W351" s="28">
        <f t="shared" si="141"/>
        <v>125</v>
      </c>
      <c r="X351" s="6" t="s">
        <v>271</v>
      </c>
      <c r="Y351" s="39">
        <v>41849</v>
      </c>
      <c r="Z351" s="55">
        <v>101294</v>
      </c>
      <c r="AA351" s="153">
        <f t="shared" si="130"/>
        <v>25</v>
      </c>
      <c r="AB351" s="9"/>
      <c r="AC351" s="27">
        <f t="shared" si="131"/>
        <v>0</v>
      </c>
    </row>
    <row r="352" spans="1:29" x14ac:dyDescent="0.25">
      <c r="A352" s="4" t="s">
        <v>361</v>
      </c>
      <c r="B352" s="5" t="s">
        <v>357</v>
      </c>
      <c r="C352" s="6" t="s">
        <v>34</v>
      </c>
      <c r="D352" s="6" t="s">
        <v>661</v>
      </c>
      <c r="E352" s="7">
        <v>150977</v>
      </c>
      <c r="F352" s="7" t="s">
        <v>670</v>
      </c>
      <c r="G352" s="7">
        <v>1</v>
      </c>
      <c r="H352" s="7">
        <v>25</v>
      </c>
      <c r="I352" s="7" t="s">
        <v>68</v>
      </c>
      <c r="J352" s="144" t="s">
        <v>601</v>
      </c>
      <c r="K352" s="12">
        <v>13.25</v>
      </c>
      <c r="L352" s="14">
        <f t="shared" si="139"/>
        <v>13.25</v>
      </c>
      <c r="M352" s="14">
        <f t="shared" si="140"/>
        <v>331.25</v>
      </c>
      <c r="N352" s="6" t="s">
        <v>779</v>
      </c>
      <c r="O352" s="39">
        <v>41557</v>
      </c>
      <c r="P352" s="6">
        <v>82</v>
      </c>
      <c r="Q352" s="41">
        <v>41582</v>
      </c>
      <c r="R352" s="9" t="s">
        <v>966</v>
      </c>
      <c r="S352" s="27">
        <v>13.25</v>
      </c>
      <c r="T352" s="27">
        <f t="shared" si="132"/>
        <v>331.25</v>
      </c>
      <c r="U352" s="29" t="s">
        <v>1101</v>
      </c>
      <c r="V352" s="29">
        <v>10</v>
      </c>
      <c r="W352" s="28">
        <f t="shared" si="141"/>
        <v>132.5</v>
      </c>
      <c r="X352" s="6" t="s">
        <v>271</v>
      </c>
      <c r="Y352" s="39">
        <v>41808</v>
      </c>
      <c r="Z352" s="55">
        <v>5287</v>
      </c>
      <c r="AA352" s="153">
        <f t="shared" si="130"/>
        <v>15</v>
      </c>
      <c r="AB352" s="9"/>
      <c r="AC352" s="27">
        <f t="shared" si="131"/>
        <v>0</v>
      </c>
    </row>
    <row r="353" spans="1:30" x14ac:dyDescent="0.25">
      <c r="A353" s="4" t="s">
        <v>361</v>
      </c>
      <c r="B353" s="5" t="s">
        <v>357</v>
      </c>
      <c r="C353" s="6" t="s">
        <v>34</v>
      </c>
      <c r="D353" s="6" t="s">
        <v>661</v>
      </c>
      <c r="E353" s="7">
        <v>150977</v>
      </c>
      <c r="F353" s="7" t="s">
        <v>670</v>
      </c>
      <c r="G353" s="7">
        <v>1</v>
      </c>
      <c r="H353" s="7">
        <v>25</v>
      </c>
      <c r="I353" s="7" t="s">
        <v>68</v>
      </c>
      <c r="J353" s="144" t="s">
        <v>601</v>
      </c>
      <c r="K353" s="12">
        <v>8.9</v>
      </c>
      <c r="L353" s="14">
        <f t="shared" si="139"/>
        <v>8.9</v>
      </c>
      <c r="M353" s="14">
        <f t="shared" si="140"/>
        <v>222.5</v>
      </c>
      <c r="N353" s="6" t="s">
        <v>779</v>
      </c>
      <c r="O353" s="39">
        <v>41557</v>
      </c>
      <c r="P353" s="6">
        <v>83</v>
      </c>
      <c r="Q353" s="41">
        <v>41582</v>
      </c>
      <c r="R353" s="9" t="s">
        <v>966</v>
      </c>
      <c r="S353" s="27">
        <v>8.9</v>
      </c>
      <c r="T353" s="27">
        <f t="shared" si="132"/>
        <v>222.5</v>
      </c>
      <c r="U353" s="29" t="s">
        <v>1101</v>
      </c>
      <c r="V353" s="29">
        <v>10</v>
      </c>
      <c r="W353" s="28">
        <f t="shared" si="141"/>
        <v>89</v>
      </c>
      <c r="X353" s="6" t="s">
        <v>271</v>
      </c>
      <c r="Y353" s="39">
        <v>41808</v>
      </c>
      <c r="Z353" s="55">
        <v>5287</v>
      </c>
      <c r="AA353" s="153">
        <f t="shared" si="130"/>
        <v>15</v>
      </c>
      <c r="AB353" s="9"/>
      <c r="AC353" s="27">
        <f t="shared" si="131"/>
        <v>0</v>
      </c>
    </row>
    <row r="354" spans="1:30" x14ac:dyDescent="0.25">
      <c r="A354" s="4" t="s">
        <v>361</v>
      </c>
      <c r="B354" s="5" t="s">
        <v>357</v>
      </c>
      <c r="C354" s="6" t="s">
        <v>34</v>
      </c>
      <c r="D354" s="6" t="s">
        <v>661</v>
      </c>
      <c r="E354" s="7">
        <v>150977</v>
      </c>
      <c r="F354" s="7" t="s">
        <v>670</v>
      </c>
      <c r="G354" s="7">
        <v>1</v>
      </c>
      <c r="H354" s="7">
        <v>25</v>
      </c>
      <c r="I354" s="7" t="s">
        <v>68</v>
      </c>
      <c r="J354" s="144" t="s">
        <v>601</v>
      </c>
      <c r="K354" s="12">
        <v>11.4</v>
      </c>
      <c r="L354" s="14">
        <f t="shared" si="139"/>
        <v>11.4</v>
      </c>
      <c r="M354" s="14">
        <f t="shared" si="140"/>
        <v>285</v>
      </c>
      <c r="N354" s="6" t="s">
        <v>779</v>
      </c>
      <c r="O354" s="39">
        <v>41557</v>
      </c>
      <c r="P354" s="6">
        <v>84</v>
      </c>
      <c r="Q354" s="41">
        <v>41582</v>
      </c>
      <c r="R354" s="9" t="s">
        <v>966</v>
      </c>
      <c r="S354" s="27">
        <v>11.4</v>
      </c>
      <c r="T354" s="27">
        <f t="shared" si="132"/>
        <v>285</v>
      </c>
      <c r="U354" s="29" t="s">
        <v>1101</v>
      </c>
      <c r="V354" s="29">
        <v>10</v>
      </c>
      <c r="W354" s="28">
        <f t="shared" si="141"/>
        <v>114</v>
      </c>
      <c r="X354" s="6" t="s">
        <v>271</v>
      </c>
      <c r="Y354" s="39">
        <v>41808</v>
      </c>
      <c r="Z354" s="55">
        <v>5287</v>
      </c>
      <c r="AA354" s="153">
        <f t="shared" si="130"/>
        <v>15</v>
      </c>
      <c r="AB354" s="9"/>
      <c r="AC354" s="27">
        <f t="shared" si="131"/>
        <v>0</v>
      </c>
    </row>
    <row r="355" spans="1:30" ht="25.5" x14ac:dyDescent="0.25">
      <c r="A355" s="4" t="s">
        <v>361</v>
      </c>
      <c r="B355" s="5" t="s">
        <v>357</v>
      </c>
      <c r="C355" s="6" t="s">
        <v>34</v>
      </c>
      <c r="D355" s="6" t="s">
        <v>661</v>
      </c>
      <c r="E355" s="7">
        <v>408286</v>
      </c>
      <c r="F355" s="7" t="s">
        <v>670</v>
      </c>
      <c r="G355" s="7">
        <v>1</v>
      </c>
      <c r="H355" s="7">
        <v>60</v>
      </c>
      <c r="I355" s="7" t="s">
        <v>68</v>
      </c>
      <c r="J355" s="132" t="s">
        <v>382</v>
      </c>
      <c r="K355" s="12">
        <v>7.3</v>
      </c>
      <c r="L355" s="14">
        <f t="shared" si="139"/>
        <v>7.3</v>
      </c>
      <c r="M355" s="14">
        <f t="shared" si="140"/>
        <v>438</v>
      </c>
      <c r="N355" s="6" t="s">
        <v>779</v>
      </c>
      <c r="O355" s="39">
        <v>41557</v>
      </c>
      <c r="P355" s="6">
        <v>85</v>
      </c>
      <c r="Q355" s="41">
        <v>41582</v>
      </c>
      <c r="R355" s="9" t="s">
        <v>972</v>
      </c>
      <c r="S355" s="27">
        <v>5.7</v>
      </c>
      <c r="T355" s="27">
        <f t="shared" si="132"/>
        <v>342</v>
      </c>
      <c r="U355" s="29" t="s">
        <v>1098</v>
      </c>
      <c r="V355" s="29">
        <v>30</v>
      </c>
      <c r="W355" s="28">
        <f t="shared" si="141"/>
        <v>171</v>
      </c>
      <c r="X355" s="6" t="s">
        <v>271</v>
      </c>
      <c r="Y355" s="39">
        <v>41842</v>
      </c>
      <c r="Z355" s="55">
        <v>3556</v>
      </c>
      <c r="AA355" s="153">
        <f t="shared" si="130"/>
        <v>30</v>
      </c>
      <c r="AB355" s="9"/>
      <c r="AC355" s="27">
        <f t="shared" si="131"/>
        <v>0</v>
      </c>
    </row>
    <row r="356" spans="1:30" ht="25.5" x14ac:dyDescent="0.25">
      <c r="A356" s="4" t="s">
        <v>361</v>
      </c>
      <c r="B356" s="5" t="s">
        <v>357</v>
      </c>
      <c r="C356" s="6" t="s">
        <v>34</v>
      </c>
      <c r="D356" s="6" t="s">
        <v>661</v>
      </c>
      <c r="E356" s="7">
        <v>408285</v>
      </c>
      <c r="F356" s="7" t="s">
        <v>670</v>
      </c>
      <c r="G356" s="7">
        <v>1</v>
      </c>
      <c r="H356" s="7">
        <v>65</v>
      </c>
      <c r="I356" s="7" t="s">
        <v>68</v>
      </c>
      <c r="J356" s="132" t="s">
        <v>382</v>
      </c>
      <c r="K356" s="12">
        <v>4.9400000000000004</v>
      </c>
      <c r="L356" s="14">
        <f t="shared" si="139"/>
        <v>4.9400000000000004</v>
      </c>
      <c r="M356" s="14">
        <f t="shared" si="140"/>
        <v>321.10000000000002</v>
      </c>
      <c r="N356" s="6" t="s">
        <v>779</v>
      </c>
      <c r="O356" s="39">
        <v>41557</v>
      </c>
      <c r="P356" s="6">
        <v>86</v>
      </c>
      <c r="Q356" s="41">
        <v>41582</v>
      </c>
      <c r="R356" s="9" t="s">
        <v>966</v>
      </c>
      <c r="S356" s="27">
        <v>4.03</v>
      </c>
      <c r="T356" s="27">
        <f t="shared" si="132"/>
        <v>261.95</v>
      </c>
      <c r="U356" s="29" t="s">
        <v>1101</v>
      </c>
      <c r="V356" s="29">
        <v>35</v>
      </c>
      <c r="W356" s="28">
        <f t="shared" si="141"/>
        <v>141.05000000000001</v>
      </c>
      <c r="X356" s="6" t="s">
        <v>271</v>
      </c>
      <c r="Y356" s="39">
        <v>41808</v>
      </c>
      <c r="Z356" s="55">
        <v>5287</v>
      </c>
      <c r="AA356" s="153">
        <f t="shared" si="130"/>
        <v>30</v>
      </c>
      <c r="AB356" s="9"/>
      <c r="AC356" s="27">
        <f t="shared" si="131"/>
        <v>0</v>
      </c>
    </row>
    <row r="357" spans="1:30" ht="25.5" x14ac:dyDescent="0.25">
      <c r="A357" s="4" t="s">
        <v>361</v>
      </c>
      <c r="B357" s="5" t="s">
        <v>357</v>
      </c>
      <c r="C357" s="6" t="s">
        <v>34</v>
      </c>
      <c r="D357" s="6" t="s">
        <v>661</v>
      </c>
      <c r="E357" s="7">
        <v>408266</v>
      </c>
      <c r="F357" s="7" t="s">
        <v>670</v>
      </c>
      <c r="G357" s="7">
        <v>1</v>
      </c>
      <c r="H357" s="7">
        <v>230</v>
      </c>
      <c r="I357" s="7" t="s">
        <v>68</v>
      </c>
      <c r="J357" s="132" t="s">
        <v>382</v>
      </c>
      <c r="K357" s="12">
        <v>3.96</v>
      </c>
      <c r="L357" s="14">
        <f t="shared" si="139"/>
        <v>3.96</v>
      </c>
      <c r="M357" s="14">
        <f t="shared" si="140"/>
        <v>910.8</v>
      </c>
      <c r="N357" s="6" t="s">
        <v>779</v>
      </c>
      <c r="O357" s="39">
        <v>41557</v>
      </c>
      <c r="P357" s="6">
        <v>87</v>
      </c>
      <c r="Q357" s="41">
        <v>41582</v>
      </c>
      <c r="R357" s="9" t="s">
        <v>966</v>
      </c>
      <c r="S357" s="27">
        <v>3.49</v>
      </c>
      <c r="T357" s="27">
        <f t="shared" si="132"/>
        <v>802.7</v>
      </c>
      <c r="U357" s="29" t="s">
        <v>1101</v>
      </c>
      <c r="V357" s="29">
        <v>230</v>
      </c>
      <c r="W357" s="28">
        <f t="shared" si="141"/>
        <v>802.7</v>
      </c>
      <c r="X357" s="6" t="s">
        <v>271</v>
      </c>
      <c r="Y357" s="39">
        <v>41808</v>
      </c>
      <c r="Z357" s="55">
        <v>5287</v>
      </c>
      <c r="AA357" s="153">
        <f t="shared" si="130"/>
        <v>0</v>
      </c>
      <c r="AB357" s="9"/>
      <c r="AC357" s="27">
        <f t="shared" si="131"/>
        <v>0</v>
      </c>
    </row>
    <row r="358" spans="1:30" ht="25.5" x14ac:dyDescent="0.25">
      <c r="A358" s="4" t="s">
        <v>361</v>
      </c>
      <c r="B358" s="5" t="s">
        <v>357</v>
      </c>
      <c r="C358" s="6" t="s">
        <v>34</v>
      </c>
      <c r="D358" s="6" t="s">
        <v>661</v>
      </c>
      <c r="E358" s="7">
        <v>409360</v>
      </c>
      <c r="F358" s="7" t="s">
        <v>670</v>
      </c>
      <c r="G358" s="7">
        <v>1</v>
      </c>
      <c r="H358" s="7">
        <v>130</v>
      </c>
      <c r="I358" s="7" t="s">
        <v>68</v>
      </c>
      <c r="J358" s="132" t="s">
        <v>383</v>
      </c>
      <c r="K358" s="12">
        <v>4.7699999999999996</v>
      </c>
      <c r="L358" s="14">
        <f t="shared" si="139"/>
        <v>4.7699999999999996</v>
      </c>
      <c r="M358" s="14">
        <f t="shared" si="140"/>
        <v>620.09999999999991</v>
      </c>
      <c r="N358" s="6" t="s">
        <v>779</v>
      </c>
      <c r="O358" s="39">
        <v>41557</v>
      </c>
      <c r="P358" s="6">
        <v>88</v>
      </c>
      <c r="Q358" s="41">
        <v>41582</v>
      </c>
      <c r="R358" s="9" t="s">
        <v>966</v>
      </c>
      <c r="S358" s="27">
        <v>3.8</v>
      </c>
      <c r="T358" s="27">
        <f t="shared" si="132"/>
        <v>494</v>
      </c>
      <c r="U358" s="29" t="s">
        <v>1101</v>
      </c>
      <c r="V358" s="29">
        <v>70</v>
      </c>
      <c r="W358" s="28">
        <f t="shared" si="141"/>
        <v>266</v>
      </c>
      <c r="X358" s="6" t="s">
        <v>271</v>
      </c>
      <c r="Y358" s="39">
        <v>41808</v>
      </c>
      <c r="Z358" s="55">
        <v>5287</v>
      </c>
      <c r="AA358" s="153">
        <f>H358-V358-10</f>
        <v>50</v>
      </c>
      <c r="AB358" s="9"/>
      <c r="AC358" s="27">
        <f t="shared" si="131"/>
        <v>0</v>
      </c>
      <c r="AD358" s="76" t="s">
        <v>1157</v>
      </c>
    </row>
    <row r="359" spans="1:30" ht="25.5" x14ac:dyDescent="0.25">
      <c r="A359" s="4" t="s">
        <v>361</v>
      </c>
      <c r="B359" s="5" t="s">
        <v>357</v>
      </c>
      <c r="C359" s="6" t="s">
        <v>34</v>
      </c>
      <c r="D359" s="6" t="s">
        <v>661</v>
      </c>
      <c r="E359" s="7">
        <v>410081</v>
      </c>
      <c r="F359" s="7" t="s">
        <v>670</v>
      </c>
      <c r="G359" s="7">
        <v>1</v>
      </c>
      <c r="H359" s="7">
        <v>24</v>
      </c>
      <c r="I359" s="7" t="s">
        <v>68</v>
      </c>
      <c r="J359" s="132" t="s">
        <v>384</v>
      </c>
      <c r="K359" s="12">
        <v>63.24</v>
      </c>
      <c r="L359" s="14">
        <f t="shared" si="139"/>
        <v>63.24</v>
      </c>
      <c r="M359" s="14">
        <f t="shared" si="140"/>
        <v>1517.76</v>
      </c>
      <c r="N359" s="6" t="s">
        <v>779</v>
      </c>
      <c r="O359" s="39">
        <v>41557</v>
      </c>
      <c r="P359" s="6">
        <v>89</v>
      </c>
      <c r="Q359" s="41">
        <v>41582</v>
      </c>
      <c r="R359" s="9" t="s">
        <v>966</v>
      </c>
      <c r="S359" s="27">
        <v>37</v>
      </c>
      <c r="T359" s="27">
        <f t="shared" si="132"/>
        <v>888</v>
      </c>
      <c r="U359" s="29" t="s">
        <v>1101</v>
      </c>
      <c r="V359" s="29">
        <v>5</v>
      </c>
      <c r="W359" s="28">
        <f t="shared" si="141"/>
        <v>185</v>
      </c>
      <c r="X359" s="6" t="s">
        <v>271</v>
      </c>
      <c r="Y359" s="39">
        <v>41808</v>
      </c>
      <c r="Z359" s="55">
        <v>5287</v>
      </c>
      <c r="AA359" s="153">
        <f t="shared" si="130"/>
        <v>19</v>
      </c>
      <c r="AB359" s="9"/>
      <c r="AC359" s="27">
        <f t="shared" si="131"/>
        <v>0</v>
      </c>
    </row>
    <row r="360" spans="1:30" x14ac:dyDescent="0.25">
      <c r="A360" s="4" t="s">
        <v>361</v>
      </c>
      <c r="B360" s="5" t="s">
        <v>357</v>
      </c>
      <c r="C360" s="6" t="s">
        <v>34</v>
      </c>
      <c r="D360" s="6" t="s">
        <v>661</v>
      </c>
      <c r="E360" s="21">
        <v>410449</v>
      </c>
      <c r="F360" s="7" t="s">
        <v>670</v>
      </c>
      <c r="G360" s="21">
        <v>1</v>
      </c>
      <c r="H360" s="21">
        <v>230</v>
      </c>
      <c r="I360" s="21" t="s">
        <v>68</v>
      </c>
      <c r="J360" s="144" t="s">
        <v>577</v>
      </c>
      <c r="K360" s="12">
        <v>4.0999999999999996</v>
      </c>
      <c r="L360" s="14">
        <f t="shared" si="139"/>
        <v>4.0999999999999996</v>
      </c>
      <c r="M360" s="14">
        <f t="shared" si="140"/>
        <v>942.99999999999989</v>
      </c>
      <c r="N360" s="6" t="s">
        <v>779</v>
      </c>
      <c r="O360" s="39">
        <v>41557</v>
      </c>
      <c r="P360" s="6">
        <v>90</v>
      </c>
      <c r="Q360" s="41">
        <v>41582</v>
      </c>
      <c r="R360" s="9" t="s">
        <v>973</v>
      </c>
      <c r="S360" s="27">
        <v>1.97</v>
      </c>
      <c r="T360" s="27">
        <f t="shared" si="132"/>
        <v>453.09999999999997</v>
      </c>
      <c r="U360" s="29" t="s">
        <v>1095</v>
      </c>
      <c r="V360" s="29">
        <v>70</v>
      </c>
      <c r="W360" s="28">
        <f t="shared" si="141"/>
        <v>137.9</v>
      </c>
      <c r="X360" s="6" t="s">
        <v>271</v>
      </c>
      <c r="Y360" s="39">
        <v>41849</v>
      </c>
      <c r="Z360" s="55">
        <v>101294</v>
      </c>
      <c r="AA360" s="153">
        <f t="shared" si="130"/>
        <v>160</v>
      </c>
      <c r="AB360" s="9"/>
      <c r="AC360" s="27">
        <f t="shared" si="131"/>
        <v>0</v>
      </c>
    </row>
    <row r="361" spans="1:30" x14ac:dyDescent="0.25">
      <c r="A361" s="4" t="s">
        <v>361</v>
      </c>
      <c r="B361" s="5" t="s">
        <v>357</v>
      </c>
      <c r="C361" s="6" t="s">
        <v>34</v>
      </c>
      <c r="D361" s="6" t="s">
        <v>661</v>
      </c>
      <c r="E361" s="21">
        <v>414257</v>
      </c>
      <c r="F361" s="7" t="s">
        <v>670</v>
      </c>
      <c r="G361" s="21">
        <v>1</v>
      </c>
      <c r="H361" s="21">
        <v>60</v>
      </c>
      <c r="I361" s="21" t="s">
        <v>68</v>
      </c>
      <c r="J361" s="144" t="s">
        <v>577</v>
      </c>
      <c r="K361" s="13">
        <v>9.6999999999999993</v>
      </c>
      <c r="L361" s="14">
        <f t="shared" si="139"/>
        <v>9.6999999999999993</v>
      </c>
      <c r="M361" s="14">
        <f t="shared" si="140"/>
        <v>582</v>
      </c>
      <c r="N361" s="6" t="s">
        <v>779</v>
      </c>
      <c r="O361" s="39">
        <v>41557</v>
      </c>
      <c r="P361" s="6">
        <v>91</v>
      </c>
      <c r="Q361" s="41">
        <v>41582</v>
      </c>
      <c r="R361" s="9" t="s">
        <v>966</v>
      </c>
      <c r="S361" s="27">
        <v>1.1000000000000001</v>
      </c>
      <c r="T361" s="27">
        <f t="shared" si="132"/>
        <v>66</v>
      </c>
      <c r="U361" s="29" t="s">
        <v>1101</v>
      </c>
      <c r="V361" s="29"/>
      <c r="W361" s="28">
        <f t="shared" si="141"/>
        <v>0</v>
      </c>
      <c r="X361" s="6" t="s">
        <v>271</v>
      </c>
      <c r="Y361" s="39">
        <v>41808</v>
      </c>
      <c r="Z361" s="55">
        <v>5287</v>
      </c>
      <c r="AA361" s="153">
        <f>H361-V361-8</f>
        <v>52</v>
      </c>
      <c r="AB361" s="9"/>
      <c r="AC361" s="27">
        <f t="shared" si="131"/>
        <v>0</v>
      </c>
      <c r="AD361" s="76" t="s">
        <v>1159</v>
      </c>
    </row>
    <row r="362" spans="1:30" x14ac:dyDescent="0.25">
      <c r="A362" s="4" t="s">
        <v>361</v>
      </c>
      <c r="B362" s="5" t="s">
        <v>357</v>
      </c>
      <c r="C362" s="6" t="s">
        <v>34</v>
      </c>
      <c r="D362" s="6" t="s">
        <v>661</v>
      </c>
      <c r="E362" s="7">
        <v>414254</v>
      </c>
      <c r="F362" s="7" t="s">
        <v>670</v>
      </c>
      <c r="G362" s="7">
        <v>1</v>
      </c>
      <c r="H362" s="7">
        <v>50</v>
      </c>
      <c r="I362" s="7" t="s">
        <v>68</v>
      </c>
      <c r="J362" s="132" t="s">
        <v>385</v>
      </c>
      <c r="K362" s="12">
        <v>36.74</v>
      </c>
      <c r="L362" s="14">
        <f t="shared" si="139"/>
        <v>36.74</v>
      </c>
      <c r="M362" s="14">
        <f t="shared" si="140"/>
        <v>1837</v>
      </c>
      <c r="N362" s="6" t="s">
        <v>779</v>
      </c>
      <c r="O362" s="39">
        <v>41557</v>
      </c>
      <c r="P362" s="6">
        <v>92</v>
      </c>
      <c r="Q362" s="41">
        <v>41582</v>
      </c>
      <c r="R362" s="9" t="s">
        <v>973</v>
      </c>
      <c r="S362" s="27">
        <v>10.3</v>
      </c>
      <c r="T362" s="27">
        <f t="shared" si="132"/>
        <v>515</v>
      </c>
      <c r="U362" s="29" t="s">
        <v>1095</v>
      </c>
      <c r="V362" s="29">
        <v>10</v>
      </c>
      <c r="W362" s="28">
        <f t="shared" si="141"/>
        <v>103</v>
      </c>
      <c r="X362" s="6" t="s">
        <v>271</v>
      </c>
      <c r="Y362" s="39">
        <v>41849</v>
      </c>
      <c r="Z362" s="55">
        <v>101294</v>
      </c>
      <c r="AA362" s="153">
        <f t="shared" si="130"/>
        <v>40</v>
      </c>
      <c r="AB362" s="9"/>
      <c r="AC362" s="27">
        <f t="shared" si="131"/>
        <v>0</v>
      </c>
    </row>
    <row r="363" spans="1:30" x14ac:dyDescent="0.25">
      <c r="A363" s="4" t="s">
        <v>361</v>
      </c>
      <c r="B363" s="5" t="s">
        <v>357</v>
      </c>
      <c r="C363" s="6" t="s">
        <v>34</v>
      </c>
      <c r="D363" s="6" t="s">
        <v>661</v>
      </c>
      <c r="E363" s="7">
        <v>414267</v>
      </c>
      <c r="F363" s="7" t="s">
        <v>670</v>
      </c>
      <c r="G363" s="7">
        <v>1</v>
      </c>
      <c r="H363" s="7">
        <v>50</v>
      </c>
      <c r="I363" s="7" t="s">
        <v>68</v>
      </c>
      <c r="J363" s="132" t="s">
        <v>385</v>
      </c>
      <c r="K363" s="12">
        <v>22.84</v>
      </c>
      <c r="L363" s="14">
        <f t="shared" si="139"/>
        <v>22.84</v>
      </c>
      <c r="M363" s="14">
        <f t="shared" si="140"/>
        <v>1142</v>
      </c>
      <c r="N363" s="6" t="s">
        <v>779</v>
      </c>
      <c r="O363" s="39">
        <v>41557</v>
      </c>
      <c r="P363" s="6">
        <v>93</v>
      </c>
      <c r="Q363" s="41">
        <v>41582</v>
      </c>
      <c r="R363" s="9" t="s">
        <v>973</v>
      </c>
      <c r="S363" s="27">
        <v>8.3000000000000007</v>
      </c>
      <c r="T363" s="27">
        <f t="shared" si="132"/>
        <v>415.00000000000006</v>
      </c>
      <c r="U363" s="29"/>
      <c r="V363" s="29"/>
      <c r="W363" s="10"/>
      <c r="X363" s="9"/>
      <c r="Y363" s="9"/>
      <c r="Z363" s="136"/>
      <c r="AA363" s="153">
        <f t="shared" si="130"/>
        <v>50</v>
      </c>
      <c r="AB363" s="9"/>
      <c r="AC363" s="27">
        <f t="shared" si="131"/>
        <v>0</v>
      </c>
    </row>
    <row r="364" spans="1:30" ht="25.5" x14ac:dyDescent="0.25">
      <c r="A364" s="4" t="s">
        <v>361</v>
      </c>
      <c r="B364" s="5" t="s">
        <v>357</v>
      </c>
      <c r="C364" s="6" t="s">
        <v>34</v>
      </c>
      <c r="D364" s="6" t="s">
        <v>661</v>
      </c>
      <c r="E364" s="7">
        <v>411171</v>
      </c>
      <c r="F364" s="7" t="s">
        <v>670</v>
      </c>
      <c r="G364" s="7">
        <v>1</v>
      </c>
      <c r="H364" s="7">
        <v>50</v>
      </c>
      <c r="I364" s="7" t="s">
        <v>68</v>
      </c>
      <c r="J364" s="132" t="s">
        <v>386</v>
      </c>
      <c r="K364" s="12">
        <v>9.93</v>
      </c>
      <c r="L364" s="14">
        <f t="shared" si="139"/>
        <v>9.93</v>
      </c>
      <c r="M364" s="14">
        <f t="shared" si="140"/>
        <v>496.5</v>
      </c>
      <c r="N364" s="6" t="s">
        <v>779</v>
      </c>
      <c r="O364" s="39">
        <v>41557</v>
      </c>
      <c r="P364" s="6">
        <v>94</v>
      </c>
      <c r="Q364" s="41">
        <v>41582</v>
      </c>
      <c r="R364" s="9" t="s">
        <v>967</v>
      </c>
      <c r="S364" s="27">
        <v>7.99</v>
      </c>
      <c r="T364" s="27">
        <f t="shared" si="132"/>
        <v>399.5</v>
      </c>
      <c r="U364" s="29" t="s">
        <v>1097</v>
      </c>
      <c r="V364" s="29">
        <v>10</v>
      </c>
      <c r="W364" s="28">
        <f t="shared" ref="W364:W371" si="142">V364*S364</f>
        <v>79.900000000000006</v>
      </c>
      <c r="X364" s="9"/>
      <c r="Y364" s="9"/>
      <c r="Z364" s="136"/>
      <c r="AA364" s="153">
        <f t="shared" si="130"/>
        <v>40</v>
      </c>
      <c r="AB364" s="9"/>
      <c r="AC364" s="27">
        <f t="shared" si="131"/>
        <v>0</v>
      </c>
    </row>
    <row r="365" spans="1:30" ht="25.5" x14ac:dyDescent="0.25">
      <c r="A365" s="4" t="s">
        <v>361</v>
      </c>
      <c r="B365" s="5" t="s">
        <v>357</v>
      </c>
      <c r="C365" s="6" t="s">
        <v>34</v>
      </c>
      <c r="D365" s="6" t="s">
        <v>661</v>
      </c>
      <c r="E365" s="7">
        <v>408654</v>
      </c>
      <c r="F365" s="7" t="s">
        <v>670</v>
      </c>
      <c r="G365" s="7">
        <v>1</v>
      </c>
      <c r="H365" s="7">
        <v>70</v>
      </c>
      <c r="I365" s="7" t="s">
        <v>68</v>
      </c>
      <c r="J365" s="132" t="s">
        <v>386</v>
      </c>
      <c r="K365" s="12">
        <v>12.15</v>
      </c>
      <c r="L365" s="14">
        <f t="shared" si="139"/>
        <v>12.15</v>
      </c>
      <c r="M365" s="14">
        <f t="shared" si="140"/>
        <v>850.5</v>
      </c>
      <c r="N365" s="6" t="s">
        <v>779</v>
      </c>
      <c r="O365" s="39">
        <v>41557</v>
      </c>
      <c r="P365" s="6">
        <v>95</v>
      </c>
      <c r="Q365" s="41">
        <v>41582</v>
      </c>
      <c r="R365" s="9" t="s">
        <v>966</v>
      </c>
      <c r="S365" s="27">
        <v>12.15</v>
      </c>
      <c r="T365" s="27">
        <f t="shared" si="132"/>
        <v>850.5</v>
      </c>
      <c r="U365" s="29" t="s">
        <v>1101</v>
      </c>
      <c r="V365" s="29">
        <v>25</v>
      </c>
      <c r="W365" s="28">
        <f t="shared" si="142"/>
        <v>303.75</v>
      </c>
      <c r="X365" s="6" t="s">
        <v>271</v>
      </c>
      <c r="Y365" s="39">
        <v>41808</v>
      </c>
      <c r="Z365" s="55">
        <v>5287</v>
      </c>
      <c r="AA365" s="153">
        <f t="shared" si="130"/>
        <v>45</v>
      </c>
      <c r="AB365" s="9"/>
      <c r="AC365" s="27">
        <f t="shared" si="131"/>
        <v>0</v>
      </c>
    </row>
    <row r="366" spans="1:30" ht="25.5" x14ac:dyDescent="0.25">
      <c r="A366" s="4" t="s">
        <v>361</v>
      </c>
      <c r="B366" s="5" t="s">
        <v>357</v>
      </c>
      <c r="C366" s="6" t="s">
        <v>34</v>
      </c>
      <c r="D366" s="6" t="s">
        <v>661</v>
      </c>
      <c r="E366" s="21">
        <v>38857</v>
      </c>
      <c r="F366" s="7" t="s">
        <v>670</v>
      </c>
      <c r="G366" s="21">
        <v>1</v>
      </c>
      <c r="H366" s="21">
        <v>75</v>
      </c>
      <c r="I366" s="21" t="s">
        <v>68</v>
      </c>
      <c r="J366" s="144" t="s">
        <v>602</v>
      </c>
      <c r="K366" s="13">
        <v>5.7</v>
      </c>
      <c r="L366" s="14">
        <f t="shared" si="139"/>
        <v>5.7</v>
      </c>
      <c r="M366" s="14">
        <f t="shared" si="140"/>
        <v>427.5</v>
      </c>
      <c r="N366" s="6" t="s">
        <v>779</v>
      </c>
      <c r="O366" s="39">
        <v>41557</v>
      </c>
      <c r="P366" s="6">
        <v>96</v>
      </c>
      <c r="Q366" s="41">
        <v>41582</v>
      </c>
      <c r="R366" s="9" t="s">
        <v>966</v>
      </c>
      <c r="S366" s="27">
        <v>3.42</v>
      </c>
      <c r="T366" s="27">
        <f t="shared" si="132"/>
        <v>256.5</v>
      </c>
      <c r="U366" s="29" t="s">
        <v>1101</v>
      </c>
      <c r="V366" s="29">
        <v>30</v>
      </c>
      <c r="W366" s="28">
        <f t="shared" si="142"/>
        <v>102.6</v>
      </c>
      <c r="X366" s="6" t="s">
        <v>271</v>
      </c>
      <c r="Y366" s="39">
        <v>41808</v>
      </c>
      <c r="Z366" s="55">
        <v>5287</v>
      </c>
      <c r="AA366" s="153">
        <f t="shared" si="130"/>
        <v>45</v>
      </c>
      <c r="AB366" s="9"/>
      <c r="AC366" s="27">
        <f t="shared" si="131"/>
        <v>0</v>
      </c>
    </row>
    <row r="367" spans="1:30" ht="25.5" x14ac:dyDescent="0.25">
      <c r="A367" s="4" t="s">
        <v>361</v>
      </c>
      <c r="B367" s="5" t="s">
        <v>357</v>
      </c>
      <c r="C367" s="6" t="s">
        <v>34</v>
      </c>
      <c r="D367" s="6" t="s">
        <v>661</v>
      </c>
      <c r="E367" s="7">
        <v>409893</v>
      </c>
      <c r="F367" s="7" t="s">
        <v>670</v>
      </c>
      <c r="G367" s="7">
        <v>1</v>
      </c>
      <c r="H367" s="7">
        <v>50</v>
      </c>
      <c r="I367" s="7" t="s">
        <v>68</v>
      </c>
      <c r="J367" s="132" t="s">
        <v>376</v>
      </c>
      <c r="K367" s="12">
        <v>3.4</v>
      </c>
      <c r="L367" s="14">
        <f t="shared" si="139"/>
        <v>3.4</v>
      </c>
      <c r="M367" s="14">
        <f t="shared" si="140"/>
        <v>170</v>
      </c>
      <c r="N367" s="6" t="s">
        <v>779</v>
      </c>
      <c r="O367" s="39">
        <v>41557</v>
      </c>
      <c r="P367" s="6">
        <v>97</v>
      </c>
      <c r="Q367" s="41">
        <v>41582</v>
      </c>
      <c r="R367" s="9" t="s">
        <v>966</v>
      </c>
      <c r="S367" s="27">
        <v>2.68</v>
      </c>
      <c r="T367" s="27">
        <f t="shared" si="132"/>
        <v>134</v>
      </c>
      <c r="U367" s="29" t="s">
        <v>1101</v>
      </c>
      <c r="V367" s="29">
        <v>30</v>
      </c>
      <c r="W367" s="28">
        <f t="shared" si="142"/>
        <v>80.400000000000006</v>
      </c>
      <c r="X367" s="6" t="s">
        <v>271</v>
      </c>
      <c r="Y367" s="39">
        <v>41808</v>
      </c>
      <c r="Z367" s="55">
        <v>5287</v>
      </c>
      <c r="AA367" s="153">
        <f t="shared" si="130"/>
        <v>20</v>
      </c>
      <c r="AB367" s="9"/>
      <c r="AC367" s="27">
        <f t="shared" si="131"/>
        <v>0</v>
      </c>
    </row>
    <row r="368" spans="1:30" ht="25.5" x14ac:dyDescent="0.25">
      <c r="A368" s="4" t="s">
        <v>361</v>
      </c>
      <c r="B368" s="5" t="s">
        <v>357</v>
      </c>
      <c r="C368" s="6" t="s">
        <v>34</v>
      </c>
      <c r="D368" s="6" t="s">
        <v>661</v>
      </c>
      <c r="E368" s="7">
        <v>409894</v>
      </c>
      <c r="F368" s="7" t="s">
        <v>670</v>
      </c>
      <c r="G368" s="7">
        <v>1</v>
      </c>
      <c r="H368" s="7">
        <v>60</v>
      </c>
      <c r="I368" s="7" t="s">
        <v>68</v>
      </c>
      <c r="J368" s="132" t="s">
        <v>376</v>
      </c>
      <c r="K368" s="12">
        <v>6.18</v>
      </c>
      <c r="L368" s="14">
        <f t="shared" si="139"/>
        <v>6.18</v>
      </c>
      <c r="M368" s="14">
        <f t="shared" si="140"/>
        <v>370.79999999999995</v>
      </c>
      <c r="N368" s="6" t="s">
        <v>779</v>
      </c>
      <c r="O368" s="39">
        <v>41557</v>
      </c>
      <c r="P368" s="6">
        <v>98</v>
      </c>
      <c r="Q368" s="41">
        <v>41582</v>
      </c>
      <c r="R368" s="9" t="s">
        <v>966</v>
      </c>
      <c r="S368" s="27">
        <v>5.62</v>
      </c>
      <c r="T368" s="27">
        <f t="shared" si="132"/>
        <v>337.2</v>
      </c>
      <c r="U368" s="29" t="s">
        <v>1101</v>
      </c>
      <c r="V368" s="29">
        <v>40</v>
      </c>
      <c r="W368" s="28">
        <f t="shared" si="142"/>
        <v>224.8</v>
      </c>
      <c r="X368" s="6" t="s">
        <v>271</v>
      </c>
      <c r="Y368" s="39">
        <v>41808</v>
      </c>
      <c r="Z368" s="55">
        <v>5287</v>
      </c>
      <c r="AA368" s="153">
        <f t="shared" si="130"/>
        <v>20</v>
      </c>
      <c r="AB368" s="9"/>
      <c r="AC368" s="27">
        <f t="shared" si="131"/>
        <v>0</v>
      </c>
    </row>
    <row r="369" spans="1:30" ht="25.5" x14ac:dyDescent="0.25">
      <c r="A369" s="4" t="s">
        <v>361</v>
      </c>
      <c r="B369" s="5" t="s">
        <v>357</v>
      </c>
      <c r="C369" s="6" t="s">
        <v>34</v>
      </c>
      <c r="D369" s="6" t="s">
        <v>661</v>
      </c>
      <c r="E369" s="7">
        <v>409899</v>
      </c>
      <c r="F369" s="7" t="s">
        <v>670</v>
      </c>
      <c r="G369" s="7">
        <v>1</v>
      </c>
      <c r="H369" s="7">
        <v>60</v>
      </c>
      <c r="I369" s="7" t="s">
        <v>68</v>
      </c>
      <c r="J369" s="132" t="s">
        <v>376</v>
      </c>
      <c r="K369" s="12">
        <v>3.95</v>
      </c>
      <c r="L369" s="14">
        <f t="shared" si="139"/>
        <v>3.95</v>
      </c>
      <c r="M369" s="14">
        <f t="shared" si="140"/>
        <v>237</v>
      </c>
      <c r="N369" s="6" t="s">
        <v>779</v>
      </c>
      <c r="O369" s="39">
        <v>41557</v>
      </c>
      <c r="P369" s="6">
        <v>99</v>
      </c>
      <c r="Q369" s="41">
        <v>41582</v>
      </c>
      <c r="R369" s="9" t="s">
        <v>966</v>
      </c>
      <c r="S369" s="133">
        <v>3.3769999999999998</v>
      </c>
      <c r="T369" s="27">
        <f t="shared" si="132"/>
        <v>202.61999999999998</v>
      </c>
      <c r="U369" s="29" t="s">
        <v>1101</v>
      </c>
      <c r="V369" s="29">
        <v>40</v>
      </c>
      <c r="W369" s="28">
        <f t="shared" si="142"/>
        <v>135.07999999999998</v>
      </c>
      <c r="X369" s="6" t="s">
        <v>271</v>
      </c>
      <c r="Y369" s="39">
        <v>41808</v>
      </c>
      <c r="Z369" s="55">
        <v>5287</v>
      </c>
      <c r="AA369" s="153">
        <f t="shared" si="130"/>
        <v>20</v>
      </c>
      <c r="AB369" s="9"/>
      <c r="AC369" s="27">
        <f t="shared" si="131"/>
        <v>0</v>
      </c>
    </row>
    <row r="370" spans="1:30" ht="25.5" x14ac:dyDescent="0.25">
      <c r="A370" s="4" t="s">
        <v>361</v>
      </c>
      <c r="B370" s="5" t="s">
        <v>357</v>
      </c>
      <c r="C370" s="6" t="s">
        <v>34</v>
      </c>
      <c r="D370" s="6" t="s">
        <v>661</v>
      </c>
      <c r="E370" s="7">
        <v>409895</v>
      </c>
      <c r="F370" s="7" t="s">
        <v>670</v>
      </c>
      <c r="G370" s="7">
        <v>1</v>
      </c>
      <c r="H370" s="7">
        <v>60</v>
      </c>
      <c r="I370" s="7" t="s">
        <v>68</v>
      </c>
      <c r="J370" s="132" t="s">
        <v>376</v>
      </c>
      <c r="K370" s="12">
        <v>11</v>
      </c>
      <c r="L370" s="14">
        <f t="shared" si="139"/>
        <v>11</v>
      </c>
      <c r="M370" s="14">
        <f t="shared" si="140"/>
        <v>660</v>
      </c>
      <c r="N370" s="6" t="s">
        <v>779</v>
      </c>
      <c r="O370" s="39">
        <v>41557</v>
      </c>
      <c r="P370" s="6">
        <v>100</v>
      </c>
      <c r="Q370" s="41">
        <v>41582</v>
      </c>
      <c r="R370" s="9" t="s">
        <v>972</v>
      </c>
      <c r="S370" s="27">
        <v>9.7899999999999991</v>
      </c>
      <c r="T370" s="27">
        <f t="shared" si="132"/>
        <v>587.4</v>
      </c>
      <c r="U370" s="29" t="s">
        <v>1098</v>
      </c>
      <c r="V370" s="29">
        <v>30</v>
      </c>
      <c r="W370" s="28">
        <f t="shared" si="142"/>
        <v>293.7</v>
      </c>
      <c r="X370" s="6" t="s">
        <v>271</v>
      </c>
      <c r="Y370" s="39">
        <v>41842</v>
      </c>
      <c r="Z370" s="55">
        <v>3556</v>
      </c>
      <c r="AA370" s="153">
        <f>H370-V370-3</f>
        <v>27</v>
      </c>
      <c r="AB370" s="9"/>
      <c r="AC370" s="27">
        <f t="shared" ref="AC370:AC374" si="143">AB370*S370</f>
        <v>0</v>
      </c>
      <c r="AD370" s="76" t="s">
        <v>1158</v>
      </c>
    </row>
    <row r="371" spans="1:30" ht="25.5" x14ac:dyDescent="0.25">
      <c r="A371" s="4" t="s">
        <v>361</v>
      </c>
      <c r="B371" s="5" t="s">
        <v>357</v>
      </c>
      <c r="C371" s="6" t="s">
        <v>34</v>
      </c>
      <c r="D371" s="6" t="s">
        <v>661</v>
      </c>
      <c r="E371" s="7">
        <v>409892</v>
      </c>
      <c r="F371" s="7" t="s">
        <v>670</v>
      </c>
      <c r="G371" s="7">
        <v>1</v>
      </c>
      <c r="H371" s="7">
        <v>80</v>
      </c>
      <c r="I371" s="7" t="s">
        <v>68</v>
      </c>
      <c r="J371" s="144" t="s">
        <v>575</v>
      </c>
      <c r="K371" s="12">
        <v>9.76</v>
      </c>
      <c r="L371" s="14">
        <f t="shared" si="139"/>
        <v>9.76</v>
      </c>
      <c r="M371" s="14">
        <f t="shared" si="140"/>
        <v>780.8</v>
      </c>
      <c r="N371" s="6" t="s">
        <v>779</v>
      </c>
      <c r="O371" s="39">
        <v>41557</v>
      </c>
      <c r="P371" s="6">
        <v>101</v>
      </c>
      <c r="Q371" s="41">
        <v>41582</v>
      </c>
      <c r="R371" s="9" t="s">
        <v>967</v>
      </c>
      <c r="S371" s="27">
        <v>8.7200000000000006</v>
      </c>
      <c r="T371" s="27">
        <f>S371*H371</f>
        <v>697.6</v>
      </c>
      <c r="U371" s="29" t="s">
        <v>1097</v>
      </c>
      <c r="V371" s="29">
        <v>70</v>
      </c>
      <c r="W371" s="28">
        <f t="shared" si="142"/>
        <v>610.40000000000009</v>
      </c>
      <c r="X371" s="9"/>
      <c r="Y371" s="9"/>
      <c r="Z371" s="136"/>
      <c r="AA371" s="153">
        <f>H371-V371-10</f>
        <v>0</v>
      </c>
      <c r="AB371" s="9"/>
      <c r="AC371" s="27">
        <f t="shared" si="143"/>
        <v>0</v>
      </c>
      <c r="AD371" s="76" t="s">
        <v>1157</v>
      </c>
    </row>
    <row r="372" spans="1:30" ht="25.5" x14ac:dyDescent="0.25">
      <c r="A372" s="4" t="s">
        <v>362</v>
      </c>
      <c r="B372" s="5" t="s">
        <v>99</v>
      </c>
      <c r="C372" s="6" t="s">
        <v>34</v>
      </c>
      <c r="D372" s="6" t="s">
        <v>661</v>
      </c>
      <c r="E372" s="53">
        <v>150963</v>
      </c>
      <c r="F372" s="53" t="s">
        <v>670</v>
      </c>
      <c r="G372" s="21">
        <v>15</v>
      </c>
      <c r="H372" s="53">
        <v>20</v>
      </c>
      <c r="I372" s="21" t="s">
        <v>68</v>
      </c>
      <c r="J372" s="144" t="s">
        <v>603</v>
      </c>
      <c r="K372" s="13">
        <v>20.99</v>
      </c>
      <c r="L372" s="14">
        <f t="shared" ref="L372:L374" si="144">G372*K372</f>
        <v>314.84999999999997</v>
      </c>
      <c r="M372" s="14">
        <f t="shared" ref="M372:M374" si="145">H372*K372</f>
        <v>419.79999999999995</v>
      </c>
      <c r="N372" s="6"/>
      <c r="O372" s="6"/>
      <c r="P372" s="6"/>
      <c r="Q372" s="9"/>
      <c r="R372" s="9"/>
      <c r="S372" s="9"/>
      <c r="T372" s="9"/>
      <c r="U372" s="29"/>
      <c r="V372" s="29"/>
      <c r="W372" s="10"/>
      <c r="X372" s="9"/>
      <c r="Y372" s="9"/>
      <c r="Z372" s="136"/>
      <c r="AA372" s="153">
        <f t="shared" ref="AA372:AA374" si="146">H372-V372</f>
        <v>20</v>
      </c>
      <c r="AB372" s="9"/>
      <c r="AC372" s="27">
        <f t="shared" si="143"/>
        <v>0</v>
      </c>
    </row>
    <row r="373" spans="1:30" ht="25.5" x14ac:dyDescent="0.25">
      <c r="A373" s="4" t="s">
        <v>362</v>
      </c>
      <c r="B373" s="5" t="s">
        <v>99</v>
      </c>
      <c r="C373" s="6" t="s">
        <v>34</v>
      </c>
      <c r="D373" s="6" t="s">
        <v>661</v>
      </c>
      <c r="E373" s="21">
        <v>38857</v>
      </c>
      <c r="F373" s="21" t="s">
        <v>670</v>
      </c>
      <c r="G373" s="21">
        <v>15</v>
      </c>
      <c r="H373" s="21">
        <v>20</v>
      </c>
      <c r="I373" s="21" t="s">
        <v>68</v>
      </c>
      <c r="J373" s="144" t="s">
        <v>602</v>
      </c>
      <c r="K373" s="13">
        <v>2.81</v>
      </c>
      <c r="L373" s="14">
        <f t="shared" si="144"/>
        <v>42.15</v>
      </c>
      <c r="M373" s="14">
        <f t="shared" si="145"/>
        <v>56.2</v>
      </c>
      <c r="N373" s="6"/>
      <c r="O373" s="6"/>
      <c r="P373" s="6"/>
      <c r="Q373" s="9"/>
      <c r="R373" s="9"/>
      <c r="S373" s="9"/>
      <c r="T373" s="9"/>
      <c r="U373" s="29"/>
      <c r="V373" s="29"/>
      <c r="W373" s="10"/>
      <c r="X373" s="9"/>
      <c r="Y373" s="9"/>
      <c r="Z373" s="136"/>
      <c r="AA373" s="153">
        <f t="shared" si="146"/>
        <v>20</v>
      </c>
      <c r="AB373" s="9"/>
      <c r="AC373" s="27">
        <f t="shared" si="143"/>
        <v>0</v>
      </c>
    </row>
    <row r="374" spans="1:30" ht="25.5" x14ac:dyDescent="0.25">
      <c r="A374" s="4" t="s">
        <v>362</v>
      </c>
      <c r="B374" s="5" t="s">
        <v>99</v>
      </c>
      <c r="C374" s="6" t="s">
        <v>34</v>
      </c>
      <c r="D374" s="6" t="s">
        <v>661</v>
      </c>
      <c r="E374" s="21">
        <v>420409</v>
      </c>
      <c r="F374" s="21" t="s">
        <v>670</v>
      </c>
      <c r="G374" s="21">
        <v>2</v>
      </c>
      <c r="H374" s="21">
        <v>2</v>
      </c>
      <c r="I374" s="21" t="s">
        <v>68</v>
      </c>
      <c r="J374" s="144" t="s">
        <v>604</v>
      </c>
      <c r="K374" s="13">
        <v>336.16</v>
      </c>
      <c r="L374" s="14">
        <f t="shared" si="144"/>
        <v>672.32</v>
      </c>
      <c r="M374" s="14">
        <f t="shared" si="145"/>
        <v>672.32</v>
      </c>
      <c r="N374" s="6"/>
      <c r="O374" s="6"/>
      <c r="P374" s="6"/>
      <c r="Q374" s="9"/>
      <c r="R374" s="9"/>
      <c r="S374" s="9"/>
      <c r="T374" s="9"/>
      <c r="U374" s="29"/>
      <c r="V374" s="29"/>
      <c r="W374" s="10"/>
      <c r="X374" s="9"/>
      <c r="Y374" s="9"/>
      <c r="Z374" s="136"/>
      <c r="AA374" s="153">
        <f t="shared" si="146"/>
        <v>2</v>
      </c>
      <c r="AB374" s="9"/>
      <c r="AC374" s="27">
        <f t="shared" si="143"/>
        <v>0</v>
      </c>
    </row>
    <row r="375" spans="1:30" ht="76.5" x14ac:dyDescent="0.25">
      <c r="A375" s="4" t="s">
        <v>363</v>
      </c>
      <c r="B375" s="5" t="s">
        <v>33</v>
      </c>
      <c r="C375" s="6" t="s">
        <v>28</v>
      </c>
      <c r="D375" s="6" t="s">
        <v>643</v>
      </c>
      <c r="E375" s="21">
        <v>25232</v>
      </c>
      <c r="F375" s="21" t="s">
        <v>673</v>
      </c>
      <c r="G375" s="21">
        <v>1</v>
      </c>
      <c r="H375" s="21">
        <v>1</v>
      </c>
      <c r="I375" s="21" t="s">
        <v>364</v>
      </c>
      <c r="J375" s="8" t="s">
        <v>365</v>
      </c>
      <c r="K375" s="13">
        <v>300</v>
      </c>
      <c r="L375" s="14">
        <f t="shared" ref="L375:L376" si="147">G375*K375</f>
        <v>300</v>
      </c>
      <c r="M375" s="14">
        <f t="shared" ref="M375:M376" si="148">H375*K375</f>
        <v>300</v>
      </c>
      <c r="N375" s="6" t="s">
        <v>265</v>
      </c>
      <c r="O375" s="6" t="s">
        <v>265</v>
      </c>
      <c r="P375" s="6" t="s">
        <v>265</v>
      </c>
      <c r="Q375" s="6" t="s">
        <v>265</v>
      </c>
      <c r="R375" s="9" t="s">
        <v>366</v>
      </c>
      <c r="S375" s="27">
        <v>300</v>
      </c>
      <c r="T375" s="27">
        <f>S375*G375</f>
        <v>300</v>
      </c>
      <c r="U375" s="10" t="s">
        <v>367</v>
      </c>
      <c r="V375" s="29">
        <v>1</v>
      </c>
      <c r="W375" s="28">
        <f t="shared" ref="W375" si="149">V375*S375</f>
        <v>300</v>
      </c>
      <c r="X375" s="6" t="s">
        <v>271</v>
      </c>
      <c r="Y375" s="39">
        <v>41410</v>
      </c>
      <c r="Z375" s="21" t="s">
        <v>368</v>
      </c>
      <c r="AA375" s="21"/>
      <c r="AB375" s="9"/>
      <c r="AC375" s="9"/>
      <c r="AD375" s="30"/>
    </row>
    <row r="376" spans="1:30" ht="51" x14ac:dyDescent="0.25">
      <c r="A376" s="16" t="s">
        <v>369</v>
      </c>
      <c r="B376" s="17" t="s">
        <v>33</v>
      </c>
      <c r="C376" s="18" t="s">
        <v>28</v>
      </c>
      <c r="D376" s="18" t="s">
        <v>662</v>
      </c>
      <c r="E376" s="24">
        <v>4316</v>
      </c>
      <c r="F376" s="21" t="s">
        <v>668</v>
      </c>
      <c r="G376" s="24">
        <v>1</v>
      </c>
      <c r="H376" s="18">
        <v>1</v>
      </c>
      <c r="I376" s="24" t="s">
        <v>68</v>
      </c>
      <c r="J376" s="38" t="s">
        <v>370</v>
      </c>
      <c r="K376" s="26">
        <v>1250</v>
      </c>
      <c r="L376" s="20">
        <f t="shared" si="147"/>
        <v>1250</v>
      </c>
      <c r="M376" s="20">
        <f t="shared" si="148"/>
        <v>1250</v>
      </c>
      <c r="N376" s="46" t="s">
        <v>265</v>
      </c>
      <c r="O376" s="46" t="s">
        <v>265</v>
      </c>
      <c r="P376" s="46" t="s">
        <v>265</v>
      </c>
      <c r="Q376" s="46" t="s">
        <v>265</v>
      </c>
      <c r="R376" s="46" t="s">
        <v>401</v>
      </c>
      <c r="S376" s="44">
        <v>1250</v>
      </c>
      <c r="T376" s="44">
        <f>S376*H376</f>
        <v>1250</v>
      </c>
      <c r="U376" s="48" t="s">
        <v>402</v>
      </c>
      <c r="V376" s="49">
        <v>1</v>
      </c>
      <c r="W376" s="50">
        <f>V376*S376</f>
        <v>1250</v>
      </c>
      <c r="X376" s="18" t="s">
        <v>271</v>
      </c>
      <c r="Y376" s="66">
        <v>41486</v>
      </c>
      <c r="Z376" s="18" t="s">
        <v>956</v>
      </c>
      <c r="AA376" s="6"/>
      <c r="AB376" s="9"/>
      <c r="AC376" s="9"/>
      <c r="AD376" s="30"/>
    </row>
    <row r="377" spans="1:30" ht="89.25" x14ac:dyDescent="0.25">
      <c r="A377" s="16" t="s">
        <v>405</v>
      </c>
      <c r="B377" s="17" t="s">
        <v>33</v>
      </c>
      <c r="C377" s="18" t="s">
        <v>28</v>
      </c>
      <c r="D377" s="18" t="s">
        <v>662</v>
      </c>
      <c r="E377" s="18">
        <v>4316</v>
      </c>
      <c r="F377" s="21" t="s">
        <v>668</v>
      </c>
      <c r="G377" s="18">
        <v>8</v>
      </c>
      <c r="H377" s="18">
        <v>8</v>
      </c>
      <c r="I377" s="18" t="s">
        <v>406</v>
      </c>
      <c r="J377" s="38" t="s">
        <v>407</v>
      </c>
      <c r="K377" s="26">
        <v>6000</v>
      </c>
      <c r="L377" s="20">
        <f t="shared" ref="L377" si="150">G377*K377</f>
        <v>48000</v>
      </c>
      <c r="M377" s="20">
        <f t="shared" ref="M377" si="151">H377*K377</f>
        <v>48000</v>
      </c>
      <c r="N377" s="46" t="s">
        <v>265</v>
      </c>
      <c r="O377" s="46" t="s">
        <v>265</v>
      </c>
      <c r="P377" s="46" t="s">
        <v>265</v>
      </c>
      <c r="Q377" s="46" t="s">
        <v>265</v>
      </c>
      <c r="R377" s="46" t="s">
        <v>408</v>
      </c>
      <c r="S377" s="44">
        <v>6000</v>
      </c>
      <c r="T377" s="44">
        <f>S377*H377</f>
        <v>48000</v>
      </c>
      <c r="U377" s="48"/>
      <c r="V377" s="49"/>
      <c r="W377" s="48"/>
      <c r="X377" s="46"/>
      <c r="Y377" s="46"/>
      <c r="Z377" s="46"/>
      <c r="AA377" s="9"/>
      <c r="AB377" s="9"/>
      <c r="AC377" s="9"/>
      <c r="AD377" s="30"/>
    </row>
    <row r="378" spans="1:30" ht="51" x14ac:dyDescent="0.25">
      <c r="A378" s="4" t="s">
        <v>409</v>
      </c>
      <c r="B378" s="5" t="s">
        <v>33</v>
      </c>
      <c r="C378" s="6" t="s">
        <v>410</v>
      </c>
      <c r="D378" s="6" t="s">
        <v>644</v>
      </c>
      <c r="E378" s="7">
        <v>24805</v>
      </c>
      <c r="F378" s="21" t="s">
        <v>668</v>
      </c>
      <c r="G378" s="21">
        <v>1</v>
      </c>
      <c r="H378" s="21">
        <v>1</v>
      </c>
      <c r="I378" s="21" t="s">
        <v>411</v>
      </c>
      <c r="J378" s="144" t="s">
        <v>412</v>
      </c>
      <c r="K378" s="13">
        <v>9564</v>
      </c>
      <c r="L378" s="14">
        <f t="shared" ref="L378:L380" si="152">G378*K378</f>
        <v>9564</v>
      </c>
      <c r="M378" s="14">
        <f t="shared" ref="M378:M380" si="153">H378*K378</f>
        <v>9564</v>
      </c>
      <c r="N378" s="9" t="s">
        <v>799</v>
      </c>
      <c r="O378" s="41">
        <v>41550</v>
      </c>
      <c r="P378" s="6">
        <v>1</v>
      </c>
      <c r="Q378" s="41">
        <v>41555</v>
      </c>
      <c r="R378" s="9" t="s">
        <v>983</v>
      </c>
      <c r="S378" s="27">
        <v>10041.99</v>
      </c>
      <c r="T378" s="27">
        <f>S378*H378</f>
        <v>10041.99</v>
      </c>
      <c r="U378" s="29"/>
      <c r="V378" s="29"/>
      <c r="W378" s="10"/>
      <c r="X378" s="9"/>
      <c r="Y378" s="9"/>
      <c r="Z378" s="136"/>
      <c r="AA378" s="153">
        <f t="shared" ref="AA378:AA380" si="154">H378-V378</f>
        <v>1</v>
      </c>
      <c r="AB378" s="9"/>
      <c r="AC378" s="27">
        <f t="shared" ref="AC378:AC380" si="155">AB378*S378</f>
        <v>0</v>
      </c>
    </row>
    <row r="379" spans="1:30" ht="51" x14ac:dyDescent="0.25">
      <c r="A379" s="4" t="s">
        <v>409</v>
      </c>
      <c r="B379" s="5" t="s">
        <v>33</v>
      </c>
      <c r="C379" s="6" t="s">
        <v>410</v>
      </c>
      <c r="D379" s="6" t="s">
        <v>644</v>
      </c>
      <c r="E379" s="7">
        <v>24805</v>
      </c>
      <c r="F379" s="21" t="s">
        <v>668</v>
      </c>
      <c r="G379" s="21">
        <v>1</v>
      </c>
      <c r="H379" s="21">
        <v>1</v>
      </c>
      <c r="I379" s="21" t="s">
        <v>411</v>
      </c>
      <c r="J379" s="144" t="s">
        <v>412</v>
      </c>
      <c r="K379" s="13">
        <v>9564</v>
      </c>
      <c r="L379" s="14">
        <f t="shared" si="152"/>
        <v>9564</v>
      </c>
      <c r="M379" s="14">
        <f t="shared" si="153"/>
        <v>9564</v>
      </c>
      <c r="N379" s="9" t="s">
        <v>799</v>
      </c>
      <c r="O379" s="41">
        <v>41550</v>
      </c>
      <c r="P379" s="6">
        <v>2</v>
      </c>
      <c r="Q379" s="41">
        <v>41555</v>
      </c>
      <c r="R379" s="9" t="s">
        <v>983</v>
      </c>
      <c r="S379" s="27">
        <v>10041.99</v>
      </c>
      <c r="T379" s="27">
        <f t="shared" ref="T379:T380" si="156">S379*H379</f>
        <v>10041.99</v>
      </c>
      <c r="U379" s="29"/>
      <c r="V379" s="29"/>
      <c r="W379" s="10"/>
      <c r="X379" s="9"/>
      <c r="Y379" s="9"/>
      <c r="Z379" s="136"/>
      <c r="AA379" s="153">
        <f t="shared" si="154"/>
        <v>1</v>
      </c>
      <c r="AB379" s="9"/>
      <c r="AC379" s="27">
        <f t="shared" si="155"/>
        <v>0</v>
      </c>
    </row>
    <row r="380" spans="1:30" ht="51" x14ac:dyDescent="0.25">
      <c r="A380" s="16" t="s">
        <v>409</v>
      </c>
      <c r="B380" s="17" t="s">
        <v>33</v>
      </c>
      <c r="C380" s="18" t="s">
        <v>410</v>
      </c>
      <c r="D380" s="18" t="s">
        <v>644</v>
      </c>
      <c r="E380" s="24">
        <v>24805</v>
      </c>
      <c r="F380" s="21" t="s">
        <v>668</v>
      </c>
      <c r="G380" s="23">
        <v>1</v>
      </c>
      <c r="H380" s="23">
        <v>1</v>
      </c>
      <c r="I380" s="23" t="s">
        <v>411</v>
      </c>
      <c r="J380" s="150" t="s">
        <v>413</v>
      </c>
      <c r="K380" s="19">
        <v>14220</v>
      </c>
      <c r="L380" s="20">
        <f t="shared" si="152"/>
        <v>14220</v>
      </c>
      <c r="M380" s="20">
        <f t="shared" si="153"/>
        <v>14220</v>
      </c>
      <c r="N380" s="9" t="s">
        <v>799</v>
      </c>
      <c r="O380" s="41">
        <v>41550</v>
      </c>
      <c r="P380" s="18">
        <v>3</v>
      </c>
      <c r="Q380" s="41">
        <v>41555</v>
      </c>
      <c r="R380" s="9" t="s">
        <v>983</v>
      </c>
      <c r="S380" s="44">
        <v>14930.69</v>
      </c>
      <c r="T380" s="27">
        <f t="shared" si="156"/>
        <v>14930.69</v>
      </c>
      <c r="U380" s="49"/>
      <c r="V380" s="49"/>
      <c r="W380" s="48"/>
      <c r="X380" s="46"/>
      <c r="Y380" s="46"/>
      <c r="Z380" s="137"/>
      <c r="AA380" s="153">
        <f t="shared" si="154"/>
        <v>1</v>
      </c>
      <c r="AB380" s="9"/>
      <c r="AC380" s="27">
        <f t="shared" si="155"/>
        <v>0</v>
      </c>
    </row>
    <row r="381" spans="1:30" ht="25.5" x14ac:dyDescent="0.25">
      <c r="A381" s="16" t="s">
        <v>414</v>
      </c>
      <c r="B381" s="17" t="s">
        <v>415</v>
      </c>
      <c r="C381" s="18" t="s">
        <v>34</v>
      </c>
      <c r="D381" s="18" t="s">
        <v>640</v>
      </c>
      <c r="E381" s="24">
        <v>20680</v>
      </c>
      <c r="F381" s="24" t="s">
        <v>672</v>
      </c>
      <c r="G381" s="24">
        <v>30</v>
      </c>
      <c r="H381" s="24">
        <v>30</v>
      </c>
      <c r="I381" s="24" t="s">
        <v>416</v>
      </c>
      <c r="J381" s="25" t="s">
        <v>430</v>
      </c>
      <c r="K381" s="26">
        <v>182.78</v>
      </c>
      <c r="L381" s="20">
        <f t="shared" ref="L381" si="157">G381*K381</f>
        <v>5483.4</v>
      </c>
      <c r="M381" s="20">
        <f t="shared" ref="M381" si="158">H381*K381</f>
        <v>5483.4</v>
      </c>
      <c r="N381" s="18" t="s">
        <v>974</v>
      </c>
      <c r="O381" s="66">
        <v>41570</v>
      </c>
      <c r="P381" s="18">
        <v>15</v>
      </c>
      <c r="Q381" s="47">
        <v>41582</v>
      </c>
      <c r="R381" s="46" t="s">
        <v>978</v>
      </c>
      <c r="S381" s="44">
        <v>140</v>
      </c>
      <c r="T381" s="27">
        <f>S381*H381</f>
        <v>4200</v>
      </c>
      <c r="U381" s="48"/>
      <c r="V381" s="49"/>
      <c r="W381" s="48"/>
      <c r="X381" s="46"/>
      <c r="Y381" s="46"/>
      <c r="Z381" s="46"/>
      <c r="AA381" s="9"/>
      <c r="AB381" s="9"/>
      <c r="AC381" s="9"/>
      <c r="AD381" s="30"/>
    </row>
    <row r="382" spans="1:30" ht="38.25" x14ac:dyDescent="0.25">
      <c r="A382" s="4" t="s">
        <v>417</v>
      </c>
      <c r="B382" s="5" t="s">
        <v>256</v>
      </c>
      <c r="C382" s="6" t="s">
        <v>34</v>
      </c>
      <c r="D382" s="6" t="s">
        <v>641</v>
      </c>
      <c r="E382" s="21">
        <v>150384</v>
      </c>
      <c r="F382" s="21" t="s">
        <v>667</v>
      </c>
      <c r="G382" s="7">
        <v>1</v>
      </c>
      <c r="H382" s="21">
        <v>1</v>
      </c>
      <c r="I382" s="21" t="s">
        <v>68</v>
      </c>
      <c r="J382" s="34" t="s">
        <v>431</v>
      </c>
      <c r="K382" s="13">
        <v>26966.67</v>
      </c>
      <c r="L382" s="14">
        <f t="shared" ref="L382:L389" si="159">G382*K382</f>
        <v>26966.67</v>
      </c>
      <c r="M382" s="14">
        <f t="shared" ref="M382:M389" si="160">H382*K382</f>
        <v>26966.67</v>
      </c>
      <c r="N382" s="6" t="s">
        <v>1067</v>
      </c>
      <c r="O382" s="39">
        <v>41673</v>
      </c>
      <c r="P382" s="6">
        <v>1</v>
      </c>
      <c r="Q382" s="41">
        <v>41682</v>
      </c>
      <c r="R382" s="63" t="s">
        <v>977</v>
      </c>
      <c r="S382" s="27"/>
      <c r="T382" s="27">
        <f>S382*H382</f>
        <v>0</v>
      </c>
      <c r="U382" s="10"/>
      <c r="V382" s="29"/>
      <c r="W382" s="10"/>
      <c r="X382" s="9"/>
      <c r="Y382" s="9"/>
      <c r="Z382" s="9"/>
      <c r="AA382" s="9"/>
      <c r="AB382" s="9"/>
      <c r="AC382" s="9"/>
      <c r="AD382" s="30"/>
    </row>
    <row r="383" spans="1:30" ht="38.25" x14ac:dyDescent="0.25">
      <c r="A383" s="4" t="s">
        <v>417</v>
      </c>
      <c r="B383" s="5" t="s">
        <v>256</v>
      </c>
      <c r="C383" s="6" t="s">
        <v>34</v>
      </c>
      <c r="D383" s="6" t="s">
        <v>641</v>
      </c>
      <c r="E383" s="21">
        <v>150344</v>
      </c>
      <c r="F383" s="21" t="s">
        <v>667</v>
      </c>
      <c r="G383" s="7">
        <v>1</v>
      </c>
      <c r="H383" s="21">
        <v>1</v>
      </c>
      <c r="I383" s="21" t="s">
        <v>68</v>
      </c>
      <c r="J383" s="34" t="s">
        <v>432</v>
      </c>
      <c r="K383" s="13">
        <v>423000</v>
      </c>
      <c r="L383" s="14">
        <f t="shared" si="159"/>
        <v>423000</v>
      </c>
      <c r="M383" s="14">
        <f t="shared" si="160"/>
        <v>423000</v>
      </c>
      <c r="N383" s="6"/>
      <c r="O383" s="6"/>
      <c r="P383" s="6"/>
      <c r="Q383" s="9"/>
      <c r="R383" s="9"/>
      <c r="S383" s="9"/>
      <c r="T383" s="9"/>
      <c r="U383" s="10"/>
      <c r="V383" s="29"/>
      <c r="W383" s="10"/>
      <c r="X383" s="9"/>
      <c r="Y383" s="9"/>
      <c r="Z383" s="9"/>
      <c r="AA383" s="9"/>
      <c r="AB383" s="9"/>
      <c r="AC383" s="9"/>
      <c r="AD383" s="30"/>
    </row>
    <row r="384" spans="1:30" ht="25.5" x14ac:dyDescent="0.25">
      <c r="A384" s="4" t="s">
        <v>417</v>
      </c>
      <c r="B384" s="5" t="s">
        <v>256</v>
      </c>
      <c r="C384" s="6" t="s">
        <v>34</v>
      </c>
      <c r="D384" s="6" t="s">
        <v>641</v>
      </c>
      <c r="E384" s="21">
        <v>8257</v>
      </c>
      <c r="F384" s="21" t="s">
        <v>667</v>
      </c>
      <c r="G384" s="7">
        <v>1</v>
      </c>
      <c r="H384" s="21">
        <v>1</v>
      </c>
      <c r="I384" s="21" t="s">
        <v>68</v>
      </c>
      <c r="J384" s="34" t="s">
        <v>433</v>
      </c>
      <c r="K384" s="13">
        <v>39170.11</v>
      </c>
      <c r="L384" s="14">
        <f t="shared" si="159"/>
        <v>39170.11</v>
      </c>
      <c r="M384" s="14">
        <f t="shared" si="160"/>
        <v>39170.11</v>
      </c>
      <c r="N384" s="6"/>
      <c r="O384" s="6"/>
      <c r="P384" s="6"/>
      <c r="Q384" s="9"/>
      <c r="R384" s="9"/>
      <c r="S384" s="9"/>
      <c r="T384" s="9"/>
      <c r="U384" s="10"/>
      <c r="V384" s="29"/>
      <c r="W384" s="10"/>
      <c r="X384" s="9"/>
      <c r="Y384" s="9"/>
      <c r="Z384" s="9"/>
      <c r="AA384" s="9"/>
      <c r="AB384" s="9"/>
      <c r="AC384" s="9"/>
      <c r="AD384" s="30"/>
    </row>
    <row r="385" spans="1:30" ht="38.25" x14ac:dyDescent="0.25">
      <c r="A385" s="4" t="s">
        <v>417</v>
      </c>
      <c r="B385" s="5" t="s">
        <v>256</v>
      </c>
      <c r="C385" s="6" t="s">
        <v>34</v>
      </c>
      <c r="D385" s="6" t="s">
        <v>641</v>
      </c>
      <c r="E385" s="21">
        <v>8257</v>
      </c>
      <c r="F385" s="21" t="s">
        <v>667</v>
      </c>
      <c r="G385" s="7">
        <v>1</v>
      </c>
      <c r="H385" s="21">
        <v>1</v>
      </c>
      <c r="I385" s="21" t="s">
        <v>68</v>
      </c>
      <c r="J385" s="34" t="s">
        <v>434</v>
      </c>
      <c r="K385" s="13">
        <v>2958.67</v>
      </c>
      <c r="L385" s="14">
        <f t="shared" si="159"/>
        <v>2958.67</v>
      </c>
      <c r="M385" s="14">
        <f t="shared" si="160"/>
        <v>2958.67</v>
      </c>
      <c r="N385" s="6" t="s">
        <v>1067</v>
      </c>
      <c r="O385" s="39">
        <v>41673</v>
      </c>
      <c r="P385" s="6">
        <v>2</v>
      </c>
      <c r="Q385" s="41">
        <v>41682</v>
      </c>
      <c r="R385" s="9" t="s">
        <v>1069</v>
      </c>
      <c r="S385" s="27">
        <v>2956.35</v>
      </c>
      <c r="T385" s="27">
        <f t="shared" ref="T385:T386" si="161">S385*H385</f>
        <v>2956.35</v>
      </c>
      <c r="U385" s="10" t="s">
        <v>1176</v>
      </c>
      <c r="V385" s="29">
        <v>1</v>
      </c>
      <c r="W385" s="10">
        <f>V385*S385</f>
        <v>2956.35</v>
      </c>
      <c r="X385" s="6" t="s">
        <v>271</v>
      </c>
      <c r="Y385" s="39">
        <v>41956</v>
      </c>
      <c r="Z385" s="6">
        <v>855</v>
      </c>
      <c r="AA385" s="9"/>
      <c r="AB385" s="9"/>
      <c r="AC385" s="9"/>
      <c r="AD385" s="30"/>
    </row>
    <row r="386" spans="1:30" ht="25.5" x14ac:dyDescent="0.25">
      <c r="A386" s="4" t="s">
        <v>417</v>
      </c>
      <c r="B386" s="5" t="s">
        <v>256</v>
      </c>
      <c r="C386" s="6" t="s">
        <v>34</v>
      </c>
      <c r="D386" s="6" t="s">
        <v>641</v>
      </c>
      <c r="E386" s="21">
        <v>63215</v>
      </c>
      <c r="F386" s="21" t="s">
        <v>667</v>
      </c>
      <c r="G386" s="7">
        <v>1</v>
      </c>
      <c r="H386" s="21">
        <v>3</v>
      </c>
      <c r="I386" s="21" t="s">
        <v>68</v>
      </c>
      <c r="J386" s="34" t="s">
        <v>435</v>
      </c>
      <c r="K386" s="13">
        <v>2648.85</v>
      </c>
      <c r="L386" s="14">
        <f t="shared" si="159"/>
        <v>2648.85</v>
      </c>
      <c r="M386" s="14">
        <f t="shared" si="160"/>
        <v>7946.5499999999993</v>
      </c>
      <c r="N386" s="6" t="s">
        <v>1067</v>
      </c>
      <c r="O386" s="39">
        <v>41673</v>
      </c>
      <c r="P386" s="6">
        <v>3</v>
      </c>
      <c r="Q386" s="41">
        <v>41682</v>
      </c>
      <c r="R386" s="63" t="s">
        <v>472</v>
      </c>
      <c r="S386" s="27"/>
      <c r="T386" s="27">
        <f t="shared" si="161"/>
        <v>0</v>
      </c>
      <c r="U386" s="10"/>
      <c r="V386" s="29"/>
      <c r="W386" s="10"/>
      <c r="X386" s="9"/>
      <c r="Y386" s="9"/>
      <c r="Z386" s="9"/>
      <c r="AA386" s="9"/>
      <c r="AB386" s="9"/>
      <c r="AC386" s="9"/>
      <c r="AD386" s="30"/>
    </row>
    <row r="387" spans="1:30" ht="38.25" x14ac:dyDescent="0.25">
      <c r="A387" s="4" t="s">
        <v>417</v>
      </c>
      <c r="B387" s="5" t="s">
        <v>256</v>
      </c>
      <c r="C387" s="6" t="s">
        <v>34</v>
      </c>
      <c r="D387" s="6" t="s">
        <v>641</v>
      </c>
      <c r="E387" s="21">
        <v>73768</v>
      </c>
      <c r="F387" s="21" t="s">
        <v>667</v>
      </c>
      <c r="G387" s="7">
        <v>1</v>
      </c>
      <c r="H387" s="21">
        <v>1</v>
      </c>
      <c r="I387" s="21" t="s">
        <v>68</v>
      </c>
      <c r="J387" s="34" t="s">
        <v>436</v>
      </c>
      <c r="K387" s="13">
        <v>40555.33</v>
      </c>
      <c r="L387" s="14">
        <f t="shared" si="159"/>
        <v>40555.33</v>
      </c>
      <c r="M387" s="14">
        <f t="shared" si="160"/>
        <v>40555.33</v>
      </c>
      <c r="N387" s="6"/>
      <c r="O387" s="6"/>
      <c r="P387" s="6"/>
      <c r="Q387" s="9"/>
      <c r="R387" s="9"/>
      <c r="S387" s="9"/>
      <c r="T387" s="9"/>
      <c r="U387" s="10"/>
      <c r="V387" s="29"/>
      <c r="W387" s="10"/>
      <c r="X387" s="9"/>
      <c r="Y387" s="9"/>
      <c r="Z387" s="9"/>
      <c r="AA387" s="9"/>
      <c r="AB387" s="9"/>
      <c r="AC387" s="9"/>
      <c r="AD387" s="30"/>
    </row>
    <row r="388" spans="1:30" ht="25.5" x14ac:dyDescent="0.25">
      <c r="A388" s="4" t="s">
        <v>417</v>
      </c>
      <c r="B388" s="5" t="s">
        <v>256</v>
      </c>
      <c r="C388" s="6" t="s">
        <v>34</v>
      </c>
      <c r="D388" s="6" t="s">
        <v>641</v>
      </c>
      <c r="E388" s="21">
        <v>2496</v>
      </c>
      <c r="F388" s="21" t="s">
        <v>667</v>
      </c>
      <c r="G388" s="7">
        <v>1</v>
      </c>
      <c r="H388" s="21">
        <v>1</v>
      </c>
      <c r="I388" s="21" t="s">
        <v>68</v>
      </c>
      <c r="J388" s="8" t="s">
        <v>437</v>
      </c>
      <c r="K388" s="13">
        <v>88878</v>
      </c>
      <c r="L388" s="14">
        <f t="shared" si="159"/>
        <v>88878</v>
      </c>
      <c r="M388" s="14">
        <f t="shared" si="160"/>
        <v>88878</v>
      </c>
      <c r="N388" s="6"/>
      <c r="O388" s="6"/>
      <c r="P388" s="6"/>
      <c r="Q388" s="9"/>
      <c r="R388" s="9"/>
      <c r="S388" s="9"/>
      <c r="T388" s="9"/>
      <c r="U388" s="10"/>
      <c r="V388" s="29"/>
      <c r="W388" s="10"/>
      <c r="X388" s="9"/>
      <c r="Y388" s="9"/>
      <c r="Z388" s="9"/>
      <c r="AA388" s="9"/>
      <c r="AB388" s="9"/>
      <c r="AC388" s="9"/>
      <c r="AD388" s="30"/>
    </row>
    <row r="389" spans="1:30" ht="38.25" x14ac:dyDescent="0.25">
      <c r="A389" s="16" t="s">
        <v>417</v>
      </c>
      <c r="B389" s="17" t="s">
        <v>256</v>
      </c>
      <c r="C389" s="18" t="s">
        <v>34</v>
      </c>
      <c r="D389" s="18" t="s">
        <v>641</v>
      </c>
      <c r="E389" s="23">
        <v>50601</v>
      </c>
      <c r="F389" s="21" t="s">
        <v>667</v>
      </c>
      <c r="G389" s="24">
        <v>1</v>
      </c>
      <c r="H389" s="23">
        <v>1</v>
      </c>
      <c r="I389" s="21" t="s">
        <v>68</v>
      </c>
      <c r="J389" s="25" t="s">
        <v>438</v>
      </c>
      <c r="K389" s="19">
        <v>8927</v>
      </c>
      <c r="L389" s="20">
        <f t="shared" si="159"/>
        <v>8927</v>
      </c>
      <c r="M389" s="14">
        <f t="shared" si="160"/>
        <v>8927</v>
      </c>
      <c r="N389" s="6" t="s">
        <v>1067</v>
      </c>
      <c r="O389" s="39">
        <v>41673</v>
      </c>
      <c r="P389" s="6">
        <v>4</v>
      </c>
      <c r="Q389" s="41">
        <v>41682</v>
      </c>
      <c r="R389" s="9" t="s">
        <v>1070</v>
      </c>
      <c r="S389" s="27">
        <v>8927</v>
      </c>
      <c r="T389" s="27">
        <f>S389*H389</f>
        <v>8927</v>
      </c>
      <c r="U389" s="10" t="s">
        <v>1177</v>
      </c>
      <c r="V389" s="29">
        <v>1</v>
      </c>
      <c r="W389" s="28">
        <f>V389*S389</f>
        <v>8927</v>
      </c>
      <c r="X389" s="9" t="s">
        <v>271</v>
      </c>
      <c r="Y389" s="41">
        <v>41950</v>
      </c>
      <c r="Z389" s="9">
        <v>6386953</v>
      </c>
      <c r="AA389" s="9"/>
      <c r="AB389" s="9"/>
      <c r="AC389" s="9"/>
      <c r="AD389" s="30"/>
    </row>
    <row r="390" spans="1:30" ht="25.5" x14ac:dyDescent="0.25">
      <c r="A390" s="4" t="s">
        <v>418</v>
      </c>
      <c r="B390" s="5" t="s">
        <v>33</v>
      </c>
      <c r="C390" s="6" t="s">
        <v>34</v>
      </c>
      <c r="D390" s="6" t="s">
        <v>642</v>
      </c>
      <c r="E390" s="21">
        <v>46914</v>
      </c>
      <c r="F390" s="21" t="s">
        <v>668</v>
      </c>
      <c r="G390" s="21">
        <v>4</v>
      </c>
      <c r="H390" s="21">
        <v>10</v>
      </c>
      <c r="I390" s="21" t="s">
        <v>68</v>
      </c>
      <c r="J390" s="34" t="s">
        <v>439</v>
      </c>
      <c r="K390" s="13">
        <v>284.68</v>
      </c>
      <c r="L390" s="14">
        <f t="shared" ref="L390" si="162">G390*K390</f>
        <v>1138.72</v>
      </c>
      <c r="M390" s="14">
        <f t="shared" ref="M390" si="163">H390*K390</f>
        <v>2846.8</v>
      </c>
      <c r="N390" s="6" t="s">
        <v>974</v>
      </c>
      <c r="O390" s="39">
        <v>41570</v>
      </c>
      <c r="P390" s="6">
        <v>6</v>
      </c>
      <c r="Q390" s="47">
        <v>41582</v>
      </c>
      <c r="R390" s="63" t="s">
        <v>977</v>
      </c>
      <c r="S390" s="27"/>
      <c r="T390" s="27">
        <f>S390*H390</f>
        <v>0</v>
      </c>
      <c r="U390" s="10"/>
      <c r="V390" s="29"/>
      <c r="W390" s="10"/>
      <c r="X390" s="9"/>
      <c r="Y390" s="9"/>
      <c r="Z390" s="9"/>
      <c r="AA390" s="9"/>
      <c r="AB390" s="9"/>
      <c r="AC390" s="9"/>
      <c r="AD390" s="30"/>
    </row>
    <row r="391" spans="1:30" ht="25.5" x14ac:dyDescent="0.25">
      <c r="A391" s="16" t="s">
        <v>419</v>
      </c>
      <c r="B391" s="17" t="s">
        <v>33</v>
      </c>
      <c r="C391" s="18" t="s">
        <v>34</v>
      </c>
      <c r="D391" s="18" t="s">
        <v>640</v>
      </c>
      <c r="E391" s="23">
        <v>198340</v>
      </c>
      <c r="F391" s="23" t="s">
        <v>668</v>
      </c>
      <c r="G391" s="23">
        <v>1</v>
      </c>
      <c r="H391" s="23">
        <v>2</v>
      </c>
      <c r="I391" s="23" t="s">
        <v>68</v>
      </c>
      <c r="J391" s="38" t="s">
        <v>440</v>
      </c>
      <c r="K391" s="19">
        <v>1312.77</v>
      </c>
      <c r="L391" s="20">
        <f t="shared" ref="L391" si="164">G391*K391</f>
        <v>1312.77</v>
      </c>
      <c r="M391" s="20">
        <f t="shared" ref="M391" si="165">H391*K391</f>
        <v>2625.54</v>
      </c>
      <c r="N391" s="18" t="s">
        <v>981</v>
      </c>
      <c r="O391" s="18"/>
      <c r="P391" s="18">
        <v>2</v>
      </c>
      <c r="Q391" s="47">
        <v>41564</v>
      </c>
      <c r="R391" s="46" t="s">
        <v>982</v>
      </c>
      <c r="S391" s="44">
        <v>1309</v>
      </c>
      <c r="T391" s="44">
        <f>S391*H391</f>
        <v>2618</v>
      </c>
      <c r="U391" s="48" t="s">
        <v>1188</v>
      </c>
      <c r="V391" s="49">
        <v>2</v>
      </c>
      <c r="W391" s="28">
        <f>V391*S391</f>
        <v>2618</v>
      </c>
      <c r="X391" s="46" t="s">
        <v>271</v>
      </c>
      <c r="Y391" s="47">
        <v>41948</v>
      </c>
      <c r="Z391" s="46">
        <v>745</v>
      </c>
      <c r="AA391" s="9"/>
      <c r="AB391" s="9"/>
      <c r="AC391" s="9"/>
      <c r="AD391" s="30"/>
    </row>
    <row r="392" spans="1:30" ht="25.5" x14ac:dyDescent="0.25">
      <c r="A392" s="16" t="s">
        <v>420</v>
      </c>
      <c r="B392" s="17" t="s">
        <v>33</v>
      </c>
      <c r="C392" s="18" t="s">
        <v>34</v>
      </c>
      <c r="D392" s="18" t="s">
        <v>641</v>
      </c>
      <c r="E392" s="23">
        <v>2488</v>
      </c>
      <c r="F392" s="23" t="s">
        <v>668</v>
      </c>
      <c r="G392" s="23">
        <v>1</v>
      </c>
      <c r="H392" s="23">
        <v>1</v>
      </c>
      <c r="I392" s="23" t="s">
        <v>68</v>
      </c>
      <c r="J392" s="38" t="s">
        <v>441</v>
      </c>
      <c r="K392" s="19">
        <v>8262.67</v>
      </c>
      <c r="L392" s="20">
        <f t="shared" ref="L392" si="166">G392*K392</f>
        <v>8262.67</v>
      </c>
      <c r="M392" s="20">
        <f t="shared" ref="M392" si="167">H392*K392</f>
        <v>8262.67</v>
      </c>
      <c r="N392" s="18" t="s">
        <v>965</v>
      </c>
      <c r="O392" s="66">
        <v>41579</v>
      </c>
      <c r="P392" s="18">
        <v>2</v>
      </c>
      <c r="Q392" s="47">
        <v>41590</v>
      </c>
      <c r="R392" s="46" t="s">
        <v>995</v>
      </c>
      <c r="S392" s="44">
        <v>8258</v>
      </c>
      <c r="T392" s="44">
        <f>S392*H392</f>
        <v>8258</v>
      </c>
      <c r="U392" s="48"/>
      <c r="V392" s="49"/>
      <c r="W392" s="48"/>
      <c r="X392" s="46"/>
      <c r="Y392" s="46"/>
      <c r="Z392" s="46"/>
      <c r="AA392" s="9"/>
      <c r="AB392" s="9"/>
      <c r="AC392" s="9"/>
      <c r="AD392" s="30"/>
    </row>
    <row r="393" spans="1:30" ht="114.75" x14ac:dyDescent="0.25">
      <c r="A393" s="16" t="s">
        <v>421</v>
      </c>
      <c r="B393" s="17" t="s">
        <v>422</v>
      </c>
      <c r="C393" s="18" t="s">
        <v>28</v>
      </c>
      <c r="D393" s="18" t="s">
        <v>643</v>
      </c>
      <c r="E393" s="23">
        <v>25232</v>
      </c>
      <c r="F393" s="23" t="s">
        <v>673</v>
      </c>
      <c r="G393" s="23">
        <v>1</v>
      </c>
      <c r="H393" s="23">
        <v>1</v>
      </c>
      <c r="I393" s="23" t="s">
        <v>364</v>
      </c>
      <c r="J393" s="25" t="s">
        <v>522</v>
      </c>
      <c r="K393" s="19">
        <v>300</v>
      </c>
      <c r="L393" s="20">
        <f t="shared" ref="L393" si="168">G393*K393</f>
        <v>300</v>
      </c>
      <c r="M393" s="20">
        <f t="shared" ref="M393" si="169">H393*K393</f>
        <v>300</v>
      </c>
      <c r="N393" s="46" t="s">
        <v>265</v>
      </c>
      <c r="O393" s="46" t="s">
        <v>265</v>
      </c>
      <c r="P393" s="46" t="s">
        <v>265</v>
      </c>
      <c r="Q393" s="46" t="s">
        <v>265</v>
      </c>
      <c r="R393" s="46" t="s">
        <v>366</v>
      </c>
      <c r="S393" s="44">
        <v>300</v>
      </c>
      <c r="T393" s="44">
        <f t="shared" ref="T393:T394" si="170">S393*H393</f>
        <v>300</v>
      </c>
      <c r="U393" s="48" t="s">
        <v>800</v>
      </c>
      <c r="V393" s="49">
        <v>1</v>
      </c>
      <c r="W393" s="28">
        <f t="shared" ref="W393:W394" si="171">S393*V393</f>
        <v>300</v>
      </c>
      <c r="X393" s="46" t="s">
        <v>271</v>
      </c>
      <c r="Y393" s="47">
        <v>41544</v>
      </c>
      <c r="Z393" s="46" t="s">
        <v>998</v>
      </c>
      <c r="AA393" s="9"/>
      <c r="AB393" s="9"/>
      <c r="AC393" s="9"/>
      <c r="AD393" s="30"/>
    </row>
    <row r="394" spans="1:30" ht="114.75" x14ac:dyDescent="0.25">
      <c r="A394" s="16" t="s">
        <v>423</v>
      </c>
      <c r="B394" s="17" t="s">
        <v>424</v>
      </c>
      <c r="C394" s="18" t="s">
        <v>28</v>
      </c>
      <c r="D394" s="18" t="s">
        <v>643</v>
      </c>
      <c r="E394" s="23">
        <v>25232</v>
      </c>
      <c r="F394" s="23" t="s">
        <v>673</v>
      </c>
      <c r="G394" s="23">
        <v>1</v>
      </c>
      <c r="H394" s="23">
        <v>1</v>
      </c>
      <c r="I394" s="23" t="s">
        <v>364</v>
      </c>
      <c r="J394" s="25" t="s">
        <v>523</v>
      </c>
      <c r="K394" s="19">
        <v>300</v>
      </c>
      <c r="L394" s="20">
        <f t="shared" ref="L394" si="172">G394*K394</f>
        <v>300</v>
      </c>
      <c r="M394" s="20">
        <f t="shared" ref="M394" si="173">H394*K394</f>
        <v>300</v>
      </c>
      <c r="N394" s="46" t="s">
        <v>265</v>
      </c>
      <c r="O394" s="46" t="s">
        <v>265</v>
      </c>
      <c r="P394" s="46" t="s">
        <v>265</v>
      </c>
      <c r="Q394" s="46" t="s">
        <v>265</v>
      </c>
      <c r="R394" s="46" t="s">
        <v>366</v>
      </c>
      <c r="S394" s="44">
        <v>300</v>
      </c>
      <c r="T394" s="44">
        <f t="shared" si="170"/>
        <v>300</v>
      </c>
      <c r="U394" s="48" t="s">
        <v>801</v>
      </c>
      <c r="V394" s="49">
        <v>1</v>
      </c>
      <c r="W394" s="28">
        <f t="shared" si="171"/>
        <v>300</v>
      </c>
      <c r="X394" s="46" t="s">
        <v>271</v>
      </c>
      <c r="Y394" s="47">
        <v>41544</v>
      </c>
      <c r="Z394" s="46" t="s">
        <v>999</v>
      </c>
      <c r="AA394" s="9"/>
      <c r="AB394" s="9"/>
      <c r="AC394" s="9"/>
      <c r="AD394" s="30"/>
    </row>
    <row r="395" spans="1:30" ht="25.5" x14ac:dyDescent="0.25">
      <c r="A395" s="4" t="s">
        <v>425</v>
      </c>
      <c r="B395" s="5" t="s">
        <v>33</v>
      </c>
      <c r="C395" s="6" t="s">
        <v>410</v>
      </c>
      <c r="D395" s="6" t="s">
        <v>644</v>
      </c>
      <c r="E395" s="21">
        <v>3662</v>
      </c>
      <c r="F395" s="21" t="s">
        <v>668</v>
      </c>
      <c r="G395" s="21">
        <v>30</v>
      </c>
      <c r="H395" s="21">
        <v>40</v>
      </c>
      <c r="I395" s="21" t="s">
        <v>68</v>
      </c>
      <c r="J395" s="144" t="s">
        <v>426</v>
      </c>
      <c r="K395" s="13">
        <v>71.67</v>
      </c>
      <c r="L395" s="14">
        <f t="shared" ref="L395:L397" si="174">G395*K395</f>
        <v>2150.1</v>
      </c>
      <c r="M395" s="14">
        <f t="shared" ref="M395:M397" si="175">H395*K395</f>
        <v>2866.8</v>
      </c>
      <c r="N395" s="6" t="s">
        <v>988</v>
      </c>
      <c r="O395" s="9"/>
      <c r="P395" s="6">
        <v>19</v>
      </c>
      <c r="Q395" s="39">
        <v>41583</v>
      </c>
      <c r="R395" s="9" t="s">
        <v>989</v>
      </c>
      <c r="S395" s="9">
        <v>64.989999999999995</v>
      </c>
      <c r="T395" s="27">
        <f>S395*H395</f>
        <v>2599.6</v>
      </c>
      <c r="U395" s="29" t="s">
        <v>1153</v>
      </c>
      <c r="V395" s="29">
        <v>3</v>
      </c>
      <c r="W395" s="10">
        <f>V395*S395</f>
        <v>194.96999999999997</v>
      </c>
      <c r="X395" s="9"/>
      <c r="Y395" s="9"/>
      <c r="Z395" s="136"/>
      <c r="AA395" s="160">
        <f>H395-V395</f>
        <v>37</v>
      </c>
      <c r="AB395" s="9"/>
      <c r="AC395" s="27">
        <f>AB395*S395</f>
        <v>0</v>
      </c>
    </row>
    <row r="396" spans="1:30" ht="25.5" x14ac:dyDescent="0.25">
      <c r="A396" s="4" t="s">
        <v>427</v>
      </c>
      <c r="B396" s="5" t="s">
        <v>33</v>
      </c>
      <c r="C396" s="6" t="s">
        <v>410</v>
      </c>
      <c r="D396" s="6" t="s">
        <v>429</v>
      </c>
      <c r="E396" s="21">
        <v>150240</v>
      </c>
      <c r="F396" s="21" t="s">
        <v>668</v>
      </c>
      <c r="G396" s="21">
        <v>28</v>
      </c>
      <c r="H396" s="21">
        <v>28</v>
      </c>
      <c r="I396" s="21" t="s">
        <v>68</v>
      </c>
      <c r="J396" s="34" t="s">
        <v>428</v>
      </c>
      <c r="K396" s="13">
        <v>235</v>
      </c>
      <c r="L396" s="14">
        <f t="shared" si="174"/>
        <v>6580</v>
      </c>
      <c r="M396" s="14">
        <f t="shared" si="175"/>
        <v>6580</v>
      </c>
      <c r="N396" s="6" t="s">
        <v>988</v>
      </c>
      <c r="O396" s="9"/>
      <c r="P396" s="6">
        <v>62</v>
      </c>
      <c r="Q396" s="39">
        <v>41583</v>
      </c>
      <c r="R396" s="9" t="s">
        <v>990</v>
      </c>
      <c r="S396" s="27">
        <v>180</v>
      </c>
      <c r="T396" s="27">
        <f>S396*H396</f>
        <v>5040</v>
      </c>
      <c r="U396" s="10" t="s">
        <v>1154</v>
      </c>
      <c r="V396" s="29">
        <v>28</v>
      </c>
      <c r="W396" s="28">
        <f>V396*S396</f>
        <v>5040</v>
      </c>
      <c r="X396" s="6" t="s">
        <v>271</v>
      </c>
      <c r="Y396" s="39">
        <v>41851</v>
      </c>
      <c r="Z396" s="6">
        <v>5724</v>
      </c>
      <c r="AA396" s="9"/>
      <c r="AB396" s="9"/>
      <c r="AC396" s="9"/>
      <c r="AD396" s="30"/>
    </row>
    <row r="397" spans="1:30" x14ac:dyDescent="0.25">
      <c r="A397" s="4" t="s">
        <v>320</v>
      </c>
      <c r="B397" s="5" t="s">
        <v>31</v>
      </c>
      <c r="C397" s="6" t="s">
        <v>475</v>
      </c>
      <c r="D397" s="6" t="s">
        <v>645</v>
      </c>
      <c r="E397" s="6">
        <v>150809</v>
      </c>
      <c r="F397" s="6" t="s">
        <v>668</v>
      </c>
      <c r="G397" s="6">
        <v>5</v>
      </c>
      <c r="H397" s="6">
        <v>5</v>
      </c>
      <c r="I397" s="6" t="s">
        <v>360</v>
      </c>
      <c r="J397" s="9" t="s">
        <v>443</v>
      </c>
      <c r="K397" s="27">
        <v>43.5</v>
      </c>
      <c r="L397" s="27">
        <f t="shared" si="174"/>
        <v>217.5</v>
      </c>
      <c r="M397" s="27">
        <f t="shared" si="175"/>
        <v>217.5</v>
      </c>
      <c r="N397" s="9" t="s">
        <v>265</v>
      </c>
      <c r="O397" s="9" t="s">
        <v>265</v>
      </c>
      <c r="P397" s="9" t="s">
        <v>265</v>
      </c>
      <c r="Q397" s="9" t="s">
        <v>265</v>
      </c>
      <c r="R397" s="9" t="s">
        <v>444</v>
      </c>
      <c r="S397" s="27">
        <v>43.5</v>
      </c>
      <c r="T397" s="27">
        <f t="shared" ref="T397:T410" si="176">S397*H397</f>
        <v>217.5</v>
      </c>
      <c r="U397" s="10" t="s">
        <v>445</v>
      </c>
      <c r="V397" s="29">
        <v>5</v>
      </c>
      <c r="W397" s="28">
        <f>S397*V397</f>
        <v>217.5</v>
      </c>
      <c r="X397" s="6" t="s">
        <v>271</v>
      </c>
      <c r="Y397" s="39">
        <v>41484</v>
      </c>
      <c r="Z397" s="6">
        <v>27371</v>
      </c>
      <c r="AA397" s="6"/>
      <c r="AB397" s="9"/>
      <c r="AC397" s="9"/>
      <c r="AD397" s="30"/>
    </row>
    <row r="398" spans="1:30" x14ac:dyDescent="0.25">
      <c r="A398" s="4" t="s">
        <v>320</v>
      </c>
      <c r="B398" s="5" t="s">
        <v>31</v>
      </c>
      <c r="C398" s="6" t="s">
        <v>475</v>
      </c>
      <c r="D398" s="6" t="s">
        <v>645</v>
      </c>
      <c r="E398" s="6">
        <v>225728</v>
      </c>
      <c r="F398" s="6" t="s">
        <v>668</v>
      </c>
      <c r="G398" s="6">
        <v>30</v>
      </c>
      <c r="H398" s="6">
        <v>30</v>
      </c>
      <c r="I398" s="6" t="s">
        <v>450</v>
      </c>
      <c r="J398" s="9" t="s">
        <v>451</v>
      </c>
      <c r="K398" s="27">
        <v>14</v>
      </c>
      <c r="L398" s="27">
        <f t="shared" ref="L398:L410" si="177">G398*K398</f>
        <v>420</v>
      </c>
      <c r="M398" s="27">
        <f t="shared" ref="M398:M410" si="178">H398*K398</f>
        <v>420</v>
      </c>
      <c r="N398" s="9" t="s">
        <v>265</v>
      </c>
      <c r="O398" s="9" t="s">
        <v>265</v>
      </c>
      <c r="P398" s="9" t="s">
        <v>265</v>
      </c>
      <c r="Q398" s="9" t="s">
        <v>265</v>
      </c>
      <c r="R398" s="9" t="s">
        <v>452</v>
      </c>
      <c r="S398" s="27">
        <v>14</v>
      </c>
      <c r="T398" s="27">
        <f t="shared" si="176"/>
        <v>420</v>
      </c>
      <c r="U398" s="10" t="s">
        <v>446</v>
      </c>
      <c r="V398" s="29">
        <v>30</v>
      </c>
      <c r="W398" s="28">
        <f t="shared" ref="W398:W410" si="179">S398*V398</f>
        <v>420</v>
      </c>
      <c r="X398" s="6" t="s">
        <v>271</v>
      </c>
      <c r="Y398" s="39">
        <v>41484</v>
      </c>
      <c r="Z398" s="6">
        <v>21339</v>
      </c>
      <c r="AA398" s="6"/>
      <c r="AB398" s="9"/>
      <c r="AC398" s="9"/>
      <c r="AD398" s="30"/>
    </row>
    <row r="399" spans="1:30" x14ac:dyDescent="0.25">
      <c r="A399" s="4" t="s">
        <v>320</v>
      </c>
      <c r="B399" s="5" t="s">
        <v>31</v>
      </c>
      <c r="C399" s="6" t="s">
        <v>475</v>
      </c>
      <c r="D399" s="6" t="s">
        <v>645</v>
      </c>
      <c r="E399" s="6">
        <v>150809</v>
      </c>
      <c r="F399" s="6" t="s">
        <v>668</v>
      </c>
      <c r="G399" s="6">
        <v>30</v>
      </c>
      <c r="H399" s="6">
        <v>30</v>
      </c>
      <c r="I399" s="6" t="s">
        <v>450</v>
      </c>
      <c r="J399" s="9" t="s">
        <v>453</v>
      </c>
      <c r="K399" s="27">
        <v>9.94</v>
      </c>
      <c r="L399" s="27">
        <f t="shared" si="177"/>
        <v>298.2</v>
      </c>
      <c r="M399" s="27">
        <f t="shared" si="178"/>
        <v>298.2</v>
      </c>
      <c r="N399" s="9" t="s">
        <v>265</v>
      </c>
      <c r="O399" s="9" t="s">
        <v>265</v>
      </c>
      <c r="P399" s="9" t="s">
        <v>265</v>
      </c>
      <c r="Q399" s="9" t="s">
        <v>265</v>
      </c>
      <c r="R399" s="9" t="s">
        <v>452</v>
      </c>
      <c r="S399" s="27">
        <v>9.94</v>
      </c>
      <c r="T399" s="27">
        <f t="shared" si="176"/>
        <v>298.2</v>
      </c>
      <c r="U399" s="10" t="s">
        <v>446</v>
      </c>
      <c r="V399" s="29">
        <v>30</v>
      </c>
      <c r="W399" s="28">
        <f t="shared" si="179"/>
        <v>298.2</v>
      </c>
      <c r="X399" s="6" t="s">
        <v>271</v>
      </c>
      <c r="Y399" s="39">
        <v>41484</v>
      </c>
      <c r="Z399" s="6">
        <v>21339</v>
      </c>
      <c r="AA399" s="6"/>
      <c r="AB399" s="9"/>
      <c r="AC399" s="9"/>
      <c r="AD399" s="30"/>
    </row>
    <row r="400" spans="1:30" x14ac:dyDescent="0.25">
      <c r="A400" s="4" t="s">
        <v>320</v>
      </c>
      <c r="B400" s="5" t="s">
        <v>31</v>
      </c>
      <c r="C400" s="6" t="s">
        <v>475</v>
      </c>
      <c r="D400" s="6" t="s">
        <v>645</v>
      </c>
      <c r="E400" s="6">
        <v>150374</v>
      </c>
      <c r="F400" s="6" t="s">
        <v>668</v>
      </c>
      <c r="G400" s="6">
        <v>100</v>
      </c>
      <c r="H400" s="6">
        <v>100</v>
      </c>
      <c r="I400" s="6" t="s">
        <v>68</v>
      </c>
      <c r="J400" s="9" t="s">
        <v>454</v>
      </c>
      <c r="K400" s="27">
        <v>1.9</v>
      </c>
      <c r="L400" s="27">
        <f t="shared" si="177"/>
        <v>190</v>
      </c>
      <c r="M400" s="27">
        <f t="shared" si="178"/>
        <v>190</v>
      </c>
      <c r="N400" s="9" t="s">
        <v>265</v>
      </c>
      <c r="O400" s="9" t="s">
        <v>265</v>
      </c>
      <c r="P400" s="9" t="s">
        <v>265</v>
      </c>
      <c r="Q400" s="9" t="s">
        <v>265</v>
      </c>
      <c r="R400" s="9" t="s">
        <v>455</v>
      </c>
      <c r="S400" s="27">
        <v>1.9</v>
      </c>
      <c r="T400" s="27">
        <f t="shared" si="176"/>
        <v>190</v>
      </c>
      <c r="U400" s="10" t="s">
        <v>447</v>
      </c>
      <c r="V400" s="29">
        <v>100</v>
      </c>
      <c r="W400" s="28">
        <f t="shared" si="179"/>
        <v>190</v>
      </c>
      <c r="X400" s="6" t="s">
        <v>271</v>
      </c>
      <c r="Y400" s="39">
        <v>41484</v>
      </c>
      <c r="Z400" s="6">
        <v>2637</v>
      </c>
      <c r="AA400" s="6"/>
      <c r="AB400" s="9"/>
      <c r="AC400" s="9"/>
      <c r="AD400" s="30"/>
    </row>
    <row r="401" spans="1:30" x14ac:dyDescent="0.25">
      <c r="A401" s="4" t="s">
        <v>320</v>
      </c>
      <c r="B401" s="5" t="s">
        <v>31</v>
      </c>
      <c r="C401" s="6" t="s">
        <v>475</v>
      </c>
      <c r="D401" s="6" t="s">
        <v>645</v>
      </c>
      <c r="E401" s="6">
        <v>150809</v>
      </c>
      <c r="F401" s="6" t="s">
        <v>668</v>
      </c>
      <c r="G401" s="6">
        <v>30</v>
      </c>
      <c r="H401" s="6">
        <v>30</v>
      </c>
      <c r="I401" s="6" t="s">
        <v>456</v>
      </c>
      <c r="J401" s="9" t="s">
        <v>457</v>
      </c>
      <c r="K401" s="27">
        <v>44</v>
      </c>
      <c r="L401" s="27">
        <f t="shared" si="177"/>
        <v>1320</v>
      </c>
      <c r="M401" s="27">
        <f t="shared" si="178"/>
        <v>1320</v>
      </c>
      <c r="N401" s="9" t="s">
        <v>265</v>
      </c>
      <c r="O401" s="9" t="s">
        <v>265</v>
      </c>
      <c r="P401" s="9" t="s">
        <v>265</v>
      </c>
      <c r="Q401" s="9" t="s">
        <v>265</v>
      </c>
      <c r="R401" s="9" t="s">
        <v>458</v>
      </c>
      <c r="S401" s="27">
        <v>44</v>
      </c>
      <c r="T401" s="27">
        <f t="shared" si="176"/>
        <v>1320</v>
      </c>
      <c r="U401" s="10" t="s">
        <v>448</v>
      </c>
      <c r="V401" s="29">
        <v>30</v>
      </c>
      <c r="W401" s="28">
        <f t="shared" si="179"/>
        <v>1320</v>
      </c>
      <c r="X401" s="6" t="s">
        <v>271</v>
      </c>
      <c r="Y401" s="39">
        <v>41493</v>
      </c>
      <c r="Z401" s="6">
        <v>9823</v>
      </c>
      <c r="AA401" s="6"/>
      <c r="AB401" s="9"/>
      <c r="AC401" s="9"/>
      <c r="AD401" s="30"/>
    </row>
    <row r="402" spans="1:30" ht="51" x14ac:dyDescent="0.25">
      <c r="A402" s="4" t="s">
        <v>320</v>
      </c>
      <c r="B402" s="5" t="s">
        <v>31</v>
      </c>
      <c r="C402" s="6" t="s">
        <v>476</v>
      </c>
      <c r="D402" s="6" t="s">
        <v>645</v>
      </c>
      <c r="E402" s="6">
        <v>34746</v>
      </c>
      <c r="F402" s="6" t="s">
        <v>668</v>
      </c>
      <c r="G402" s="6">
        <v>1</v>
      </c>
      <c r="H402" s="6">
        <v>1</v>
      </c>
      <c r="I402" s="6" t="s">
        <v>360</v>
      </c>
      <c r="J402" s="37" t="s">
        <v>459</v>
      </c>
      <c r="K402" s="27">
        <v>59.99</v>
      </c>
      <c r="L402" s="27">
        <f t="shared" si="177"/>
        <v>59.99</v>
      </c>
      <c r="M402" s="27">
        <f t="shared" si="178"/>
        <v>59.99</v>
      </c>
      <c r="N402" s="9" t="s">
        <v>265</v>
      </c>
      <c r="O402" s="9" t="s">
        <v>265</v>
      </c>
      <c r="P402" s="9" t="s">
        <v>265</v>
      </c>
      <c r="Q402" s="9" t="s">
        <v>265</v>
      </c>
      <c r="R402" s="9" t="s">
        <v>460</v>
      </c>
      <c r="S402" s="27">
        <v>59.99</v>
      </c>
      <c r="T402" s="27">
        <f t="shared" si="176"/>
        <v>59.99</v>
      </c>
      <c r="U402" s="10" t="s">
        <v>449</v>
      </c>
      <c r="V402" s="29">
        <v>1</v>
      </c>
      <c r="W402" s="28">
        <f t="shared" si="179"/>
        <v>59.99</v>
      </c>
      <c r="X402" s="6" t="s">
        <v>271</v>
      </c>
      <c r="Y402" s="39">
        <v>41486</v>
      </c>
      <c r="Z402" s="6">
        <v>1344</v>
      </c>
      <c r="AA402" s="6"/>
      <c r="AB402" s="9"/>
      <c r="AC402" s="9"/>
      <c r="AD402" s="30"/>
    </row>
    <row r="403" spans="1:30" ht="25.5" x14ac:dyDescent="0.25">
      <c r="A403" s="4" t="s">
        <v>477</v>
      </c>
      <c r="B403" s="5" t="s">
        <v>33</v>
      </c>
      <c r="C403" s="6" t="s">
        <v>28</v>
      </c>
      <c r="D403" s="6" t="s">
        <v>646</v>
      </c>
      <c r="E403" s="21">
        <v>150816</v>
      </c>
      <c r="F403" s="21" t="s">
        <v>668</v>
      </c>
      <c r="G403" s="64">
        <v>0</v>
      </c>
      <c r="H403" s="21">
        <v>140</v>
      </c>
      <c r="I403" s="21" t="s">
        <v>478</v>
      </c>
      <c r="J403" s="8" t="s">
        <v>479</v>
      </c>
      <c r="K403" s="13">
        <v>12.5</v>
      </c>
      <c r="L403" s="27">
        <f>G403*K403</f>
        <v>0</v>
      </c>
      <c r="M403" s="27">
        <f t="shared" si="178"/>
        <v>1750</v>
      </c>
      <c r="N403" s="9" t="s">
        <v>265</v>
      </c>
      <c r="O403" s="9" t="s">
        <v>265</v>
      </c>
      <c r="P403" s="9" t="s">
        <v>265</v>
      </c>
      <c r="Q403" s="9" t="s">
        <v>265</v>
      </c>
      <c r="R403" s="9" t="s">
        <v>483</v>
      </c>
      <c r="S403" s="13">
        <v>12.5</v>
      </c>
      <c r="T403" s="27">
        <f t="shared" si="176"/>
        <v>1750</v>
      </c>
      <c r="U403" s="10" t="s">
        <v>802</v>
      </c>
      <c r="V403" s="29">
        <v>140</v>
      </c>
      <c r="W403" s="28">
        <f t="shared" si="179"/>
        <v>1750</v>
      </c>
      <c r="X403" s="6" t="s">
        <v>271</v>
      </c>
      <c r="Y403" s="39">
        <v>41529</v>
      </c>
      <c r="Z403" s="6" t="s">
        <v>957</v>
      </c>
      <c r="AA403" s="6"/>
      <c r="AB403" s="9"/>
      <c r="AC403" s="9"/>
      <c r="AD403" s="30"/>
    </row>
    <row r="404" spans="1:30" ht="25.5" x14ac:dyDescent="0.25">
      <c r="A404" s="4" t="s">
        <v>477</v>
      </c>
      <c r="B404" s="5" t="s">
        <v>33</v>
      </c>
      <c r="C404" s="6" t="s">
        <v>28</v>
      </c>
      <c r="D404" s="6" t="s">
        <v>646</v>
      </c>
      <c r="E404" s="21">
        <v>150739</v>
      </c>
      <c r="F404" s="21" t="s">
        <v>668</v>
      </c>
      <c r="G404" s="64">
        <v>0</v>
      </c>
      <c r="H404" s="21">
        <v>33</v>
      </c>
      <c r="I404" s="21" t="s">
        <v>351</v>
      </c>
      <c r="J404" s="34" t="s">
        <v>480</v>
      </c>
      <c r="K404" s="13">
        <v>22.9</v>
      </c>
      <c r="L404" s="27">
        <f t="shared" si="177"/>
        <v>0</v>
      </c>
      <c r="M404" s="27">
        <f t="shared" si="178"/>
        <v>755.69999999999993</v>
      </c>
      <c r="N404" s="9" t="s">
        <v>265</v>
      </c>
      <c r="O404" s="9" t="s">
        <v>265</v>
      </c>
      <c r="P404" s="9" t="s">
        <v>265</v>
      </c>
      <c r="Q404" s="9" t="s">
        <v>265</v>
      </c>
      <c r="R404" s="9" t="s">
        <v>483</v>
      </c>
      <c r="S404" s="13">
        <v>22.9</v>
      </c>
      <c r="T404" s="27">
        <f t="shared" si="176"/>
        <v>755.69999999999993</v>
      </c>
      <c r="U404" s="10" t="s">
        <v>802</v>
      </c>
      <c r="V404" s="29">
        <v>33</v>
      </c>
      <c r="W404" s="28">
        <f t="shared" si="179"/>
        <v>755.69999999999993</v>
      </c>
      <c r="X404" s="6" t="s">
        <v>271</v>
      </c>
      <c r="Y404" s="39">
        <v>41529</v>
      </c>
      <c r="Z404" s="6" t="s">
        <v>957</v>
      </c>
      <c r="AA404" s="6"/>
      <c r="AB404" s="9"/>
      <c r="AC404" s="9"/>
      <c r="AD404" s="30"/>
    </row>
    <row r="405" spans="1:30" ht="25.5" x14ac:dyDescent="0.25">
      <c r="A405" s="4" t="s">
        <v>477</v>
      </c>
      <c r="B405" s="5" t="s">
        <v>33</v>
      </c>
      <c r="C405" s="6" t="s">
        <v>28</v>
      </c>
      <c r="D405" s="6" t="s">
        <v>646</v>
      </c>
      <c r="E405" s="21">
        <v>150739</v>
      </c>
      <c r="F405" s="21" t="s">
        <v>668</v>
      </c>
      <c r="G405" s="64">
        <v>0</v>
      </c>
      <c r="H405" s="21">
        <v>20</v>
      </c>
      <c r="I405" s="21" t="s">
        <v>110</v>
      </c>
      <c r="J405" s="34" t="s">
        <v>481</v>
      </c>
      <c r="K405" s="13">
        <v>2</v>
      </c>
      <c r="L405" s="27">
        <f t="shared" si="177"/>
        <v>0</v>
      </c>
      <c r="M405" s="27">
        <f t="shared" si="178"/>
        <v>40</v>
      </c>
      <c r="N405" s="9" t="s">
        <v>265</v>
      </c>
      <c r="O405" s="9" t="s">
        <v>265</v>
      </c>
      <c r="P405" s="9" t="s">
        <v>265</v>
      </c>
      <c r="Q405" s="9" t="s">
        <v>265</v>
      </c>
      <c r="R405" s="9" t="s">
        <v>483</v>
      </c>
      <c r="S405" s="13">
        <v>2</v>
      </c>
      <c r="T405" s="27">
        <f t="shared" si="176"/>
        <v>40</v>
      </c>
      <c r="U405" s="10" t="s">
        <v>802</v>
      </c>
      <c r="V405" s="29">
        <v>20</v>
      </c>
      <c r="W405" s="28">
        <f t="shared" si="179"/>
        <v>40</v>
      </c>
      <c r="X405" s="6" t="s">
        <v>271</v>
      </c>
      <c r="Y405" s="39">
        <v>41529</v>
      </c>
      <c r="Z405" s="6" t="s">
        <v>957</v>
      </c>
      <c r="AA405" s="6"/>
      <c r="AB405" s="9"/>
      <c r="AC405" s="9"/>
      <c r="AD405" s="30"/>
    </row>
    <row r="406" spans="1:30" ht="38.25" x14ac:dyDescent="0.25">
      <c r="A406" s="4" t="s">
        <v>477</v>
      </c>
      <c r="B406" s="5" t="s">
        <v>33</v>
      </c>
      <c r="C406" s="6" t="s">
        <v>28</v>
      </c>
      <c r="D406" s="6" t="s">
        <v>646</v>
      </c>
      <c r="E406" s="21">
        <v>150659</v>
      </c>
      <c r="F406" s="21" t="s">
        <v>668</v>
      </c>
      <c r="G406" s="64">
        <v>0</v>
      </c>
      <c r="H406" s="21">
        <v>1</v>
      </c>
      <c r="I406" s="21" t="s">
        <v>68</v>
      </c>
      <c r="J406" s="34" t="s">
        <v>482</v>
      </c>
      <c r="K406" s="13">
        <v>8.9</v>
      </c>
      <c r="L406" s="27">
        <f t="shared" si="177"/>
        <v>0</v>
      </c>
      <c r="M406" s="27">
        <f t="shared" si="178"/>
        <v>8.9</v>
      </c>
      <c r="N406" s="9" t="s">
        <v>265</v>
      </c>
      <c r="O406" s="9" t="s">
        <v>265</v>
      </c>
      <c r="P406" s="9" t="s">
        <v>265</v>
      </c>
      <c r="Q406" s="9" t="s">
        <v>265</v>
      </c>
      <c r="R406" s="9" t="s">
        <v>483</v>
      </c>
      <c r="S406" s="13">
        <v>8.9</v>
      </c>
      <c r="T406" s="27">
        <f t="shared" si="176"/>
        <v>8.9</v>
      </c>
      <c r="U406" s="10" t="s">
        <v>802</v>
      </c>
      <c r="V406" s="29">
        <v>1</v>
      </c>
      <c r="W406" s="28">
        <f t="shared" si="179"/>
        <v>8.9</v>
      </c>
      <c r="X406" s="6" t="s">
        <v>271</v>
      </c>
      <c r="Y406" s="39">
        <v>41529</v>
      </c>
      <c r="Z406" s="6" t="s">
        <v>957</v>
      </c>
      <c r="AA406" s="6"/>
      <c r="AB406" s="9"/>
      <c r="AC406" s="9"/>
      <c r="AD406" s="30"/>
    </row>
    <row r="407" spans="1:30" ht="38.25" x14ac:dyDescent="0.25">
      <c r="A407" s="4" t="s">
        <v>484</v>
      </c>
      <c r="B407" s="5" t="s">
        <v>357</v>
      </c>
      <c r="C407" s="6" t="s">
        <v>34</v>
      </c>
      <c r="D407" s="6" t="s">
        <v>485</v>
      </c>
      <c r="E407" s="21">
        <v>277706</v>
      </c>
      <c r="F407" s="21" t="s">
        <v>670</v>
      </c>
      <c r="G407" s="21">
        <v>2</v>
      </c>
      <c r="H407" s="21">
        <v>4</v>
      </c>
      <c r="I407" s="21" t="s">
        <v>68</v>
      </c>
      <c r="J407" s="34" t="s">
        <v>605</v>
      </c>
      <c r="K407" s="13">
        <v>508.16</v>
      </c>
      <c r="L407" s="27">
        <f t="shared" si="177"/>
        <v>1016.32</v>
      </c>
      <c r="M407" s="27">
        <f t="shared" si="178"/>
        <v>2032.64</v>
      </c>
      <c r="N407" s="6" t="s">
        <v>1061</v>
      </c>
      <c r="O407" s="39">
        <v>41764</v>
      </c>
      <c r="P407" s="6">
        <v>28</v>
      </c>
      <c r="Q407" s="41">
        <v>41778</v>
      </c>
      <c r="R407" s="63" t="s">
        <v>472</v>
      </c>
      <c r="S407" s="27"/>
      <c r="T407" s="27">
        <f t="shared" si="176"/>
        <v>0</v>
      </c>
      <c r="U407" s="10"/>
      <c r="V407" s="29"/>
      <c r="W407" s="28">
        <f t="shared" si="179"/>
        <v>0</v>
      </c>
      <c r="X407" s="9"/>
      <c r="Y407" s="9"/>
      <c r="Z407" s="9"/>
      <c r="AA407" s="9"/>
      <c r="AB407" s="9"/>
      <c r="AC407" s="9"/>
      <c r="AD407" s="30"/>
    </row>
    <row r="408" spans="1:30" ht="25.5" x14ac:dyDescent="0.25">
      <c r="A408" s="4" t="s">
        <v>484</v>
      </c>
      <c r="B408" s="5" t="s">
        <v>357</v>
      </c>
      <c r="C408" s="6" t="s">
        <v>34</v>
      </c>
      <c r="D408" s="6" t="s">
        <v>485</v>
      </c>
      <c r="E408" s="21">
        <v>397486</v>
      </c>
      <c r="F408" s="21" t="s">
        <v>670</v>
      </c>
      <c r="G408" s="21">
        <v>2</v>
      </c>
      <c r="H408" s="21">
        <v>5</v>
      </c>
      <c r="I408" s="21" t="s">
        <v>68</v>
      </c>
      <c r="J408" s="34" t="s">
        <v>606</v>
      </c>
      <c r="K408" s="13">
        <v>459.5</v>
      </c>
      <c r="L408" s="27">
        <f t="shared" si="177"/>
        <v>919</v>
      </c>
      <c r="M408" s="27">
        <f t="shared" si="178"/>
        <v>2297.5</v>
      </c>
      <c r="N408" s="6" t="s">
        <v>1061</v>
      </c>
      <c r="O408" s="39">
        <v>41764</v>
      </c>
      <c r="P408" s="6">
        <v>29</v>
      </c>
      <c r="Q408" s="41">
        <v>41778</v>
      </c>
      <c r="R408" s="63" t="s">
        <v>472</v>
      </c>
      <c r="S408" s="27"/>
      <c r="T408" s="27">
        <f t="shared" si="176"/>
        <v>0</v>
      </c>
      <c r="U408" s="10"/>
      <c r="V408" s="29"/>
      <c r="W408" s="28">
        <f t="shared" si="179"/>
        <v>0</v>
      </c>
      <c r="X408" s="9"/>
      <c r="Y408" s="9"/>
      <c r="Z408" s="9"/>
      <c r="AA408" s="9"/>
      <c r="AB408" s="9"/>
      <c r="AC408" s="9"/>
      <c r="AD408" s="30"/>
    </row>
    <row r="409" spans="1:30" ht="25.5" x14ac:dyDescent="0.25">
      <c r="A409" s="4" t="s">
        <v>486</v>
      </c>
      <c r="B409" s="5" t="s">
        <v>487</v>
      </c>
      <c r="C409" s="6" t="s">
        <v>34</v>
      </c>
      <c r="D409" s="6" t="s">
        <v>485</v>
      </c>
      <c r="E409" s="7">
        <v>102687</v>
      </c>
      <c r="F409" s="7" t="s">
        <v>672</v>
      </c>
      <c r="G409" s="7">
        <v>6</v>
      </c>
      <c r="H409" s="7">
        <v>10</v>
      </c>
      <c r="I409" s="7" t="s">
        <v>416</v>
      </c>
      <c r="J409" s="8" t="s">
        <v>524</v>
      </c>
      <c r="K409" s="12">
        <v>12033</v>
      </c>
      <c r="L409" s="27">
        <f t="shared" si="177"/>
        <v>72198</v>
      </c>
      <c r="M409" s="27">
        <f t="shared" si="178"/>
        <v>120330</v>
      </c>
      <c r="N409" s="6" t="s">
        <v>979</v>
      </c>
      <c r="O409" s="39">
        <v>41558</v>
      </c>
      <c r="P409" s="6">
        <v>1</v>
      </c>
      <c r="Q409" s="41">
        <v>41564</v>
      </c>
      <c r="R409" s="9" t="s">
        <v>980</v>
      </c>
      <c r="S409" s="27">
        <v>10138</v>
      </c>
      <c r="T409" s="27">
        <f t="shared" si="176"/>
        <v>101380</v>
      </c>
      <c r="U409" s="10" t="s">
        <v>1189</v>
      </c>
      <c r="V409" s="29">
        <v>6</v>
      </c>
      <c r="W409" s="28">
        <f t="shared" si="179"/>
        <v>60828</v>
      </c>
      <c r="X409" s="6" t="s">
        <v>271</v>
      </c>
      <c r="Y409" s="39">
        <v>41955</v>
      </c>
      <c r="Z409" s="6">
        <v>1017</v>
      </c>
      <c r="AA409" s="9"/>
      <c r="AB409" s="9"/>
      <c r="AC409" s="9"/>
      <c r="AD409" s="30"/>
    </row>
    <row r="410" spans="1:30" ht="25.5" x14ac:dyDescent="0.25">
      <c r="A410" s="4" t="s">
        <v>488</v>
      </c>
      <c r="B410" s="5" t="s">
        <v>489</v>
      </c>
      <c r="C410" s="6" t="s">
        <v>34</v>
      </c>
      <c r="D410" s="6" t="s">
        <v>490</v>
      </c>
      <c r="E410" s="7">
        <v>150174</v>
      </c>
      <c r="F410" s="7" t="s">
        <v>669</v>
      </c>
      <c r="G410" s="7">
        <v>24</v>
      </c>
      <c r="H410" s="7">
        <v>36</v>
      </c>
      <c r="I410" s="7" t="s">
        <v>491</v>
      </c>
      <c r="J410" s="8" t="s">
        <v>492</v>
      </c>
      <c r="K410" s="12">
        <v>492.14</v>
      </c>
      <c r="L410" s="27">
        <f t="shared" si="177"/>
        <v>11811.36</v>
      </c>
      <c r="M410" s="27">
        <f t="shared" si="178"/>
        <v>17717.04</v>
      </c>
      <c r="N410" s="6" t="s">
        <v>1061</v>
      </c>
      <c r="O410" s="39">
        <v>41764</v>
      </c>
      <c r="P410" s="6">
        <v>19</v>
      </c>
      <c r="Q410" s="41">
        <v>41778</v>
      </c>
      <c r="R410" s="9" t="s">
        <v>1130</v>
      </c>
      <c r="S410" s="27">
        <v>492.12</v>
      </c>
      <c r="T410" s="27">
        <f t="shared" si="176"/>
        <v>17716.32</v>
      </c>
      <c r="U410" s="10" t="s">
        <v>1165</v>
      </c>
      <c r="V410" s="29">
        <v>10</v>
      </c>
      <c r="W410" s="28">
        <f t="shared" si="179"/>
        <v>4921.2</v>
      </c>
      <c r="X410" s="9"/>
      <c r="Y410" s="9"/>
      <c r="Z410" s="9"/>
      <c r="AA410" s="9">
        <f>H410-V410</f>
        <v>26</v>
      </c>
      <c r="AB410" s="9">
        <v>11</v>
      </c>
      <c r="AC410" s="27">
        <f>AB410*S410</f>
        <v>5413.32</v>
      </c>
      <c r="AD410" s="30"/>
    </row>
    <row r="411" spans="1:30" ht="25.5" x14ac:dyDescent="0.25">
      <c r="A411" s="4" t="s">
        <v>493</v>
      </c>
      <c r="B411" s="5" t="s">
        <v>357</v>
      </c>
      <c r="C411" s="6" t="s">
        <v>34</v>
      </c>
      <c r="D411" s="6" t="s">
        <v>490</v>
      </c>
      <c r="E411" s="7">
        <v>416816</v>
      </c>
      <c r="F411" s="7" t="s">
        <v>670</v>
      </c>
      <c r="G411" s="7">
        <v>1</v>
      </c>
      <c r="H411" s="7">
        <v>2</v>
      </c>
      <c r="I411" s="7" t="s">
        <v>68</v>
      </c>
      <c r="J411" s="8" t="s">
        <v>607</v>
      </c>
      <c r="K411" s="12">
        <v>2385</v>
      </c>
      <c r="L411" s="27">
        <f t="shared" ref="L411:L426" si="180">G411*K411</f>
        <v>2385</v>
      </c>
      <c r="M411" s="27">
        <f t="shared" ref="M411:M426" si="181">H411*K411</f>
        <v>4770</v>
      </c>
      <c r="N411" s="6" t="s">
        <v>962</v>
      </c>
      <c r="O411" s="39">
        <v>41589</v>
      </c>
      <c r="P411" s="6">
        <v>4</v>
      </c>
      <c r="Q411" s="41">
        <v>41618</v>
      </c>
      <c r="R411" s="9" t="s">
        <v>1057</v>
      </c>
      <c r="S411" s="27">
        <v>2385</v>
      </c>
      <c r="T411" s="27">
        <f>S411*H411</f>
        <v>4770</v>
      </c>
      <c r="U411" s="10" t="s">
        <v>1180</v>
      </c>
      <c r="V411" s="29">
        <v>1</v>
      </c>
      <c r="W411" s="28">
        <f>V411*S411</f>
        <v>2385</v>
      </c>
      <c r="X411" s="9"/>
      <c r="Y411" s="9"/>
      <c r="Z411" s="9"/>
      <c r="AA411" s="9">
        <f>H411-V411-V413</f>
        <v>0</v>
      </c>
      <c r="AB411" s="9"/>
      <c r="AC411" s="27">
        <f>AB411*S411</f>
        <v>0</v>
      </c>
      <c r="AD411" s="30"/>
    </row>
    <row r="412" spans="1:30" ht="25.5" x14ac:dyDescent="0.25">
      <c r="A412" s="4" t="s">
        <v>494</v>
      </c>
      <c r="B412" s="5" t="s">
        <v>99</v>
      </c>
      <c r="C412" s="6" t="s">
        <v>34</v>
      </c>
      <c r="D412" s="6" t="s">
        <v>490</v>
      </c>
      <c r="E412" s="21">
        <v>411615</v>
      </c>
      <c r="F412" s="21" t="s">
        <v>670</v>
      </c>
      <c r="G412" s="21">
        <v>1</v>
      </c>
      <c r="H412" s="21">
        <v>2</v>
      </c>
      <c r="I412" s="21" t="s">
        <v>68</v>
      </c>
      <c r="J412" s="34" t="s">
        <v>608</v>
      </c>
      <c r="K412" s="13">
        <v>4803.33</v>
      </c>
      <c r="L412" s="27">
        <f t="shared" si="180"/>
        <v>4803.33</v>
      </c>
      <c r="M412" s="27">
        <f t="shared" si="181"/>
        <v>9606.66</v>
      </c>
      <c r="N412" s="6" t="s">
        <v>962</v>
      </c>
      <c r="O412" s="39">
        <v>41589</v>
      </c>
      <c r="P412" s="6">
        <v>5</v>
      </c>
      <c r="Q412" s="41">
        <v>41618</v>
      </c>
      <c r="R412" s="9" t="s">
        <v>1058</v>
      </c>
      <c r="S412" s="27">
        <v>4300</v>
      </c>
      <c r="T412" s="27">
        <f t="shared" ref="T412:T418" si="182">S412*H412</f>
        <v>8600</v>
      </c>
      <c r="U412" s="10"/>
      <c r="V412" s="29"/>
      <c r="W412" s="28"/>
      <c r="X412" s="9"/>
      <c r="Y412" s="9"/>
      <c r="Z412" s="9"/>
      <c r="AA412" s="9"/>
      <c r="AB412" s="9"/>
      <c r="AC412" s="9"/>
      <c r="AD412" s="30"/>
    </row>
    <row r="413" spans="1:30" ht="25.5" x14ac:dyDescent="0.25">
      <c r="A413" s="4"/>
      <c r="B413" s="5"/>
      <c r="C413" s="6"/>
      <c r="D413" s="6"/>
      <c r="E413" s="21"/>
      <c r="F413" s="21"/>
      <c r="G413" s="21"/>
      <c r="H413" s="21"/>
      <c r="I413" s="21"/>
      <c r="J413" s="8" t="s">
        <v>607</v>
      </c>
      <c r="K413" s="13"/>
      <c r="L413" s="27"/>
      <c r="M413" s="27"/>
      <c r="N413" s="6" t="s">
        <v>962</v>
      </c>
      <c r="O413" s="39">
        <v>41589</v>
      </c>
      <c r="P413" s="6">
        <v>4</v>
      </c>
      <c r="Q413" s="41">
        <v>41618</v>
      </c>
      <c r="R413" s="9" t="s">
        <v>1057</v>
      </c>
      <c r="S413" s="27">
        <v>2385</v>
      </c>
      <c r="T413" s="27">
        <f>S413*H413</f>
        <v>0</v>
      </c>
      <c r="U413" s="10" t="s">
        <v>1190</v>
      </c>
      <c r="V413" s="29">
        <v>1</v>
      </c>
      <c r="W413" s="28">
        <f>V413*S413</f>
        <v>2385</v>
      </c>
      <c r="X413" s="9"/>
      <c r="Y413" s="9"/>
      <c r="Z413" s="9"/>
      <c r="AA413" s="9">
        <f>H413-V413</f>
        <v>-1</v>
      </c>
      <c r="AB413" s="9"/>
      <c r="AC413" s="9"/>
      <c r="AD413" s="30"/>
    </row>
    <row r="414" spans="1:30" ht="25.5" x14ac:dyDescent="0.25">
      <c r="A414" s="4" t="s">
        <v>494</v>
      </c>
      <c r="B414" s="15" t="s">
        <v>663</v>
      </c>
      <c r="C414" s="6" t="s">
        <v>34</v>
      </c>
      <c r="D414" s="6" t="s">
        <v>490</v>
      </c>
      <c r="E414" s="21">
        <v>60470</v>
      </c>
      <c r="F414" s="21" t="s">
        <v>670</v>
      </c>
      <c r="G414" s="21">
        <v>2</v>
      </c>
      <c r="H414" s="21">
        <v>4</v>
      </c>
      <c r="I414" s="21" t="s">
        <v>68</v>
      </c>
      <c r="J414" s="34" t="s">
        <v>609</v>
      </c>
      <c r="K414" s="13">
        <v>1221.33</v>
      </c>
      <c r="L414" s="27">
        <f t="shared" si="180"/>
        <v>2442.66</v>
      </c>
      <c r="M414" s="27">
        <f t="shared" si="181"/>
        <v>4885.32</v>
      </c>
      <c r="N414" s="6" t="s">
        <v>962</v>
      </c>
      <c r="O414" s="39">
        <v>41589</v>
      </c>
      <c r="P414" s="6">
        <v>6</v>
      </c>
      <c r="Q414" s="41">
        <v>41618</v>
      </c>
      <c r="R414" s="9" t="s">
        <v>1059</v>
      </c>
      <c r="S414" s="27">
        <v>1220</v>
      </c>
      <c r="T414" s="27">
        <f t="shared" si="182"/>
        <v>4880</v>
      </c>
      <c r="U414" s="10" t="s">
        <v>1183</v>
      </c>
      <c r="V414" s="29">
        <v>2</v>
      </c>
      <c r="W414" s="28">
        <f>V414*S414</f>
        <v>2440</v>
      </c>
      <c r="X414" s="9"/>
      <c r="Y414" s="9"/>
      <c r="Z414" s="9"/>
      <c r="AA414" s="9">
        <f>H414-V414</f>
        <v>2</v>
      </c>
      <c r="AB414" s="9">
        <v>2</v>
      </c>
      <c r="AC414" s="27">
        <f>AB414*S414</f>
        <v>2440</v>
      </c>
      <c r="AD414" s="30"/>
    </row>
    <row r="415" spans="1:30" ht="25.5" x14ac:dyDescent="0.25">
      <c r="A415" s="4" t="s">
        <v>494</v>
      </c>
      <c r="B415" s="5" t="s">
        <v>99</v>
      </c>
      <c r="C415" s="6" t="s">
        <v>34</v>
      </c>
      <c r="D415" s="6" t="s">
        <v>490</v>
      </c>
      <c r="E415" s="21">
        <v>414528</v>
      </c>
      <c r="F415" s="21" t="s">
        <v>670</v>
      </c>
      <c r="G415" s="21">
        <v>1</v>
      </c>
      <c r="H415" s="21">
        <v>2</v>
      </c>
      <c r="I415" s="21" t="s">
        <v>68</v>
      </c>
      <c r="J415" s="34" t="s">
        <v>610</v>
      </c>
      <c r="K415" s="13">
        <v>1398.33</v>
      </c>
      <c r="L415" s="27">
        <f t="shared" si="180"/>
        <v>1398.33</v>
      </c>
      <c r="M415" s="27">
        <f t="shared" si="181"/>
        <v>2796.66</v>
      </c>
      <c r="N415" s="6" t="s">
        <v>962</v>
      </c>
      <c r="O415" s="39">
        <v>41589</v>
      </c>
      <c r="P415" s="6">
        <v>7</v>
      </c>
      <c r="Q415" s="41">
        <v>41618</v>
      </c>
      <c r="R415" s="9" t="s">
        <v>472</v>
      </c>
      <c r="S415" s="27"/>
      <c r="T415" s="27">
        <f t="shared" si="182"/>
        <v>0</v>
      </c>
      <c r="U415" s="10"/>
      <c r="V415" s="29"/>
      <c r="W415" s="28"/>
      <c r="X415" s="9"/>
      <c r="Y415" s="9"/>
      <c r="Z415" s="9"/>
      <c r="AA415" s="9"/>
      <c r="AB415" s="9"/>
      <c r="AC415" s="9"/>
      <c r="AD415" s="30"/>
    </row>
    <row r="416" spans="1:30" ht="25.5" x14ac:dyDescent="0.25">
      <c r="A416" s="4" t="s">
        <v>494</v>
      </c>
      <c r="B416" s="5" t="s">
        <v>99</v>
      </c>
      <c r="C416" s="6" t="s">
        <v>34</v>
      </c>
      <c r="D416" s="6" t="s">
        <v>490</v>
      </c>
      <c r="E416" s="21">
        <v>414025</v>
      </c>
      <c r="F416" s="21" t="s">
        <v>670</v>
      </c>
      <c r="G416" s="21">
        <v>1</v>
      </c>
      <c r="H416" s="21">
        <v>3</v>
      </c>
      <c r="I416" s="21" t="s">
        <v>68</v>
      </c>
      <c r="J416" s="34" t="s">
        <v>611</v>
      </c>
      <c r="K416" s="13">
        <v>1936.33</v>
      </c>
      <c r="L416" s="27">
        <f t="shared" si="180"/>
        <v>1936.33</v>
      </c>
      <c r="M416" s="27">
        <f t="shared" si="181"/>
        <v>5808.99</v>
      </c>
      <c r="N416" s="6" t="s">
        <v>962</v>
      </c>
      <c r="O416" s="39">
        <v>41589</v>
      </c>
      <c r="P416" s="6">
        <v>8</v>
      </c>
      <c r="Q416" s="41">
        <v>41618</v>
      </c>
      <c r="R416" s="9" t="s">
        <v>472</v>
      </c>
      <c r="S416" s="27"/>
      <c r="T416" s="27">
        <f t="shared" si="182"/>
        <v>0</v>
      </c>
      <c r="U416" s="10"/>
      <c r="V416" s="29"/>
      <c r="W416" s="28"/>
      <c r="X416" s="9"/>
      <c r="Y416" s="9"/>
      <c r="Z416" s="9"/>
      <c r="AA416" s="9"/>
      <c r="AB416" s="9"/>
      <c r="AC416" s="9"/>
      <c r="AD416" s="30"/>
    </row>
    <row r="417" spans="1:30" ht="25.5" x14ac:dyDescent="0.25">
      <c r="A417" s="4" t="s">
        <v>494</v>
      </c>
      <c r="B417" s="5" t="s">
        <v>99</v>
      </c>
      <c r="C417" s="6" t="s">
        <v>34</v>
      </c>
      <c r="D417" s="6" t="s">
        <v>490</v>
      </c>
      <c r="E417" s="21">
        <v>294510</v>
      </c>
      <c r="F417" s="21" t="s">
        <v>670</v>
      </c>
      <c r="G417" s="21">
        <v>1</v>
      </c>
      <c r="H417" s="21">
        <v>2</v>
      </c>
      <c r="I417" s="21" t="s">
        <v>68</v>
      </c>
      <c r="J417" s="34" t="s">
        <v>612</v>
      </c>
      <c r="K417" s="13">
        <v>1697.13</v>
      </c>
      <c r="L417" s="27">
        <f t="shared" si="180"/>
        <v>1697.13</v>
      </c>
      <c r="M417" s="27">
        <f t="shared" si="181"/>
        <v>3394.26</v>
      </c>
      <c r="N417" s="6" t="s">
        <v>962</v>
      </c>
      <c r="O417" s="39">
        <v>41589</v>
      </c>
      <c r="P417" s="6">
        <v>9</v>
      </c>
      <c r="Q417" s="41">
        <v>41618</v>
      </c>
      <c r="R417" s="9" t="s">
        <v>1057</v>
      </c>
      <c r="S417" s="27">
        <v>1697</v>
      </c>
      <c r="T417" s="27">
        <f t="shared" si="182"/>
        <v>3394</v>
      </c>
      <c r="U417" s="10" t="s">
        <v>1180</v>
      </c>
      <c r="V417" s="29">
        <v>1</v>
      </c>
      <c r="W417" s="28">
        <f>V417*S417</f>
        <v>1697</v>
      </c>
      <c r="X417" s="9"/>
      <c r="Y417" s="9"/>
      <c r="Z417" s="9"/>
      <c r="AA417" s="9">
        <f>H417-V417</f>
        <v>1</v>
      </c>
      <c r="AB417" s="9">
        <v>1</v>
      </c>
      <c r="AC417" s="27">
        <f>AB417*S417</f>
        <v>1697</v>
      </c>
      <c r="AD417" s="30"/>
    </row>
    <row r="418" spans="1:30" ht="25.5" x14ac:dyDescent="0.25">
      <c r="A418" s="4" t="s">
        <v>494</v>
      </c>
      <c r="B418" s="5" t="s">
        <v>99</v>
      </c>
      <c r="C418" s="6" t="s">
        <v>34</v>
      </c>
      <c r="D418" s="6" t="s">
        <v>490</v>
      </c>
      <c r="E418" s="21">
        <v>416187</v>
      </c>
      <c r="F418" s="21" t="s">
        <v>670</v>
      </c>
      <c r="G418" s="21">
        <v>1</v>
      </c>
      <c r="H418" s="21">
        <v>2</v>
      </c>
      <c r="I418" s="21" t="s">
        <v>68</v>
      </c>
      <c r="J418" s="34" t="s">
        <v>613</v>
      </c>
      <c r="K418" s="13">
        <v>231.67</v>
      </c>
      <c r="L418" s="27">
        <f t="shared" si="180"/>
        <v>231.67</v>
      </c>
      <c r="M418" s="27">
        <f t="shared" si="181"/>
        <v>463.34</v>
      </c>
      <c r="N418" s="6" t="s">
        <v>962</v>
      </c>
      <c r="O418" s="39">
        <v>41589</v>
      </c>
      <c r="P418" s="6">
        <v>10</v>
      </c>
      <c r="Q418" s="41">
        <v>41618</v>
      </c>
      <c r="R418" s="9" t="s">
        <v>1059</v>
      </c>
      <c r="S418" s="27">
        <v>250</v>
      </c>
      <c r="T418" s="27">
        <f t="shared" si="182"/>
        <v>500</v>
      </c>
      <c r="U418" s="10" t="s">
        <v>1183</v>
      </c>
      <c r="V418" s="29">
        <v>1</v>
      </c>
      <c r="W418" s="28">
        <f>V418*S418</f>
        <v>250</v>
      </c>
      <c r="X418" s="9"/>
      <c r="Y418" s="9"/>
      <c r="Z418" s="9"/>
      <c r="AA418" s="9"/>
      <c r="AB418" s="9"/>
      <c r="AC418" s="9"/>
      <c r="AD418" s="30"/>
    </row>
    <row r="419" spans="1:30" ht="25.5" x14ac:dyDescent="0.25">
      <c r="A419" s="4" t="s">
        <v>495</v>
      </c>
      <c r="B419" s="5" t="s">
        <v>93</v>
      </c>
      <c r="C419" s="6" t="s">
        <v>34</v>
      </c>
      <c r="D419" s="6" t="s">
        <v>490</v>
      </c>
      <c r="E419" s="7">
        <v>414537</v>
      </c>
      <c r="F419" s="7" t="s">
        <v>671</v>
      </c>
      <c r="G419" s="7">
        <v>1</v>
      </c>
      <c r="H419" s="7">
        <v>2</v>
      </c>
      <c r="I419" s="7" t="s">
        <v>68</v>
      </c>
      <c r="J419" s="22" t="s">
        <v>614</v>
      </c>
      <c r="K419" s="12">
        <v>7211.75</v>
      </c>
      <c r="L419" s="27">
        <f t="shared" si="180"/>
        <v>7211.75</v>
      </c>
      <c r="M419" s="27">
        <f t="shared" si="181"/>
        <v>14423.5</v>
      </c>
      <c r="N419" s="6" t="s">
        <v>963</v>
      </c>
      <c r="O419" s="39">
        <v>41571</v>
      </c>
      <c r="P419" s="6">
        <v>3</v>
      </c>
      <c r="Q419" s="39">
        <v>41590</v>
      </c>
      <c r="R419" s="9" t="s">
        <v>991</v>
      </c>
      <c r="S419" s="27">
        <v>4742</v>
      </c>
      <c r="T419" s="27">
        <f>S419*H419</f>
        <v>9484</v>
      </c>
      <c r="U419" s="10" t="s">
        <v>1181</v>
      </c>
      <c r="V419" s="29">
        <v>1</v>
      </c>
      <c r="W419" s="28">
        <f>V419*S419</f>
        <v>4742</v>
      </c>
      <c r="X419" s="9"/>
      <c r="Y419" s="9"/>
      <c r="Z419" s="9"/>
      <c r="AA419" s="9" t="s">
        <v>1163</v>
      </c>
      <c r="AB419" s="9"/>
      <c r="AC419" s="9"/>
      <c r="AD419" s="30"/>
    </row>
    <row r="420" spans="1:30" ht="25.5" x14ac:dyDescent="0.25">
      <c r="A420" s="4" t="s">
        <v>495</v>
      </c>
      <c r="B420" s="5" t="s">
        <v>93</v>
      </c>
      <c r="C420" s="6" t="s">
        <v>34</v>
      </c>
      <c r="D420" s="6" t="s">
        <v>490</v>
      </c>
      <c r="E420" s="7">
        <v>258361</v>
      </c>
      <c r="F420" s="7" t="s">
        <v>671</v>
      </c>
      <c r="G420" s="7">
        <v>1</v>
      </c>
      <c r="H420" s="7">
        <v>2</v>
      </c>
      <c r="I420" s="7" t="s">
        <v>68</v>
      </c>
      <c r="J420" s="22" t="s">
        <v>615</v>
      </c>
      <c r="K420" s="12">
        <v>7600</v>
      </c>
      <c r="L420" s="27">
        <f t="shared" si="180"/>
        <v>7600</v>
      </c>
      <c r="M420" s="27">
        <f t="shared" si="181"/>
        <v>15200</v>
      </c>
      <c r="N420" s="6" t="s">
        <v>963</v>
      </c>
      <c r="O420" s="39">
        <v>41571</v>
      </c>
      <c r="P420" s="6">
        <v>4</v>
      </c>
      <c r="Q420" s="39">
        <v>41590</v>
      </c>
      <c r="R420" s="63" t="s">
        <v>472</v>
      </c>
      <c r="S420" s="27"/>
      <c r="T420" s="27">
        <f>S420*H420</f>
        <v>0</v>
      </c>
      <c r="U420" s="10"/>
      <c r="V420" s="29"/>
      <c r="W420" s="10"/>
      <c r="X420" s="9"/>
      <c r="Y420" s="9"/>
      <c r="Z420" s="9"/>
      <c r="AA420" s="9"/>
      <c r="AB420" s="9"/>
      <c r="AC420" s="9"/>
      <c r="AD420" s="30"/>
    </row>
    <row r="421" spans="1:30" ht="25.5" x14ac:dyDescent="0.25">
      <c r="A421" s="4" t="s">
        <v>496</v>
      </c>
      <c r="B421" s="5" t="s">
        <v>77</v>
      </c>
      <c r="C421" s="6" t="s">
        <v>34</v>
      </c>
      <c r="D421" s="6" t="s">
        <v>490</v>
      </c>
      <c r="E421" s="21">
        <v>300449</v>
      </c>
      <c r="F421" s="21" t="s">
        <v>669</v>
      </c>
      <c r="G421" s="7">
        <v>1</v>
      </c>
      <c r="H421" s="7">
        <v>2</v>
      </c>
      <c r="I421" s="7" t="s">
        <v>68</v>
      </c>
      <c r="J421" s="34" t="s">
        <v>497</v>
      </c>
      <c r="K421" s="12">
        <v>30796.33</v>
      </c>
      <c r="L421" s="27">
        <f t="shared" si="180"/>
        <v>30796.33</v>
      </c>
      <c r="M421" s="27">
        <f t="shared" si="181"/>
        <v>61592.66</v>
      </c>
      <c r="N421" s="6" t="s">
        <v>1062</v>
      </c>
      <c r="O421" s="39">
        <v>41669</v>
      </c>
      <c r="P421" s="6">
        <v>5</v>
      </c>
      <c r="Q421" s="41">
        <v>41722</v>
      </c>
      <c r="R421" s="9" t="s">
        <v>1131</v>
      </c>
      <c r="S421" s="27">
        <v>29499</v>
      </c>
      <c r="T421" s="27">
        <f>S421*H421</f>
        <v>58998</v>
      </c>
      <c r="U421" s="10"/>
      <c r="V421" s="29"/>
      <c r="W421" s="10"/>
      <c r="X421" s="9"/>
      <c r="Y421" s="9"/>
      <c r="Z421" s="9"/>
      <c r="AA421" s="9">
        <f>H421-V421</f>
        <v>2</v>
      </c>
      <c r="AB421" s="9">
        <v>1</v>
      </c>
      <c r="AC421" s="27">
        <f>AB421*S421</f>
        <v>29499</v>
      </c>
      <c r="AD421" s="30"/>
    </row>
    <row r="422" spans="1:30" ht="25.5" x14ac:dyDescent="0.25">
      <c r="A422" s="4" t="s">
        <v>496</v>
      </c>
      <c r="B422" s="5" t="s">
        <v>77</v>
      </c>
      <c r="C422" s="6" t="s">
        <v>34</v>
      </c>
      <c r="D422" s="6" t="s">
        <v>490</v>
      </c>
      <c r="E422" s="21">
        <v>414943</v>
      </c>
      <c r="F422" s="21" t="s">
        <v>669</v>
      </c>
      <c r="G422" s="7">
        <v>1</v>
      </c>
      <c r="H422" s="7">
        <v>2</v>
      </c>
      <c r="I422" s="7" t="s">
        <v>68</v>
      </c>
      <c r="J422" s="34" t="s">
        <v>498</v>
      </c>
      <c r="K422" s="12">
        <v>2004.67</v>
      </c>
      <c r="L422" s="27">
        <f t="shared" si="180"/>
        <v>2004.67</v>
      </c>
      <c r="M422" s="27">
        <f t="shared" si="181"/>
        <v>4009.34</v>
      </c>
      <c r="N422" s="6" t="s">
        <v>1062</v>
      </c>
      <c r="O422" s="39">
        <v>41669</v>
      </c>
      <c r="P422" s="6">
        <v>6</v>
      </c>
      <c r="Q422" s="41">
        <v>41722</v>
      </c>
      <c r="R422" s="63" t="s">
        <v>977</v>
      </c>
      <c r="S422" s="27"/>
      <c r="T422" s="27">
        <f t="shared" ref="T422:T442" si="183">S422*H422</f>
        <v>0</v>
      </c>
      <c r="U422" s="10"/>
      <c r="V422" s="29"/>
      <c r="W422" s="10"/>
      <c r="X422" s="9"/>
      <c r="Y422" s="9"/>
      <c r="Z422" s="9"/>
      <c r="AA422" s="9">
        <f>H422-V422</f>
        <v>2</v>
      </c>
      <c r="AB422" s="9"/>
      <c r="AC422" s="27">
        <f>AB422*S422</f>
        <v>0</v>
      </c>
      <c r="AD422" s="30"/>
    </row>
    <row r="423" spans="1:30" ht="25.5" x14ac:dyDescent="0.25">
      <c r="A423" s="4" t="s">
        <v>496</v>
      </c>
      <c r="B423" s="5" t="s">
        <v>77</v>
      </c>
      <c r="C423" s="6" t="s">
        <v>34</v>
      </c>
      <c r="D423" s="6" t="s">
        <v>490</v>
      </c>
      <c r="E423" s="21">
        <v>37494</v>
      </c>
      <c r="F423" s="21" t="s">
        <v>669</v>
      </c>
      <c r="G423" s="7">
        <v>1</v>
      </c>
      <c r="H423" s="7">
        <v>2</v>
      </c>
      <c r="I423" s="7" t="s">
        <v>68</v>
      </c>
      <c r="J423" s="8" t="s">
        <v>525</v>
      </c>
      <c r="K423" s="12">
        <v>3868.67</v>
      </c>
      <c r="L423" s="27">
        <f t="shared" si="180"/>
        <v>3868.67</v>
      </c>
      <c r="M423" s="27">
        <f t="shared" si="181"/>
        <v>7737.34</v>
      </c>
      <c r="N423" s="6" t="s">
        <v>1062</v>
      </c>
      <c r="O423" s="39">
        <v>41669</v>
      </c>
      <c r="P423" s="6">
        <v>7</v>
      </c>
      <c r="Q423" s="41">
        <v>41722</v>
      </c>
      <c r="R423" s="9" t="s">
        <v>1132</v>
      </c>
      <c r="S423" s="27">
        <v>2400</v>
      </c>
      <c r="T423" s="27">
        <f t="shared" si="183"/>
        <v>4800</v>
      </c>
      <c r="U423" s="10" t="s">
        <v>1166</v>
      </c>
      <c r="V423" s="29">
        <v>1</v>
      </c>
      <c r="W423" s="28">
        <f>V423*S423</f>
        <v>2400</v>
      </c>
      <c r="X423" s="6" t="s">
        <v>271</v>
      </c>
      <c r="Y423" s="39">
        <v>41962</v>
      </c>
      <c r="Z423" s="6">
        <v>1204</v>
      </c>
      <c r="AA423" s="9">
        <f>H423-V423</f>
        <v>1</v>
      </c>
      <c r="AB423" s="9">
        <v>1</v>
      </c>
      <c r="AC423" s="27">
        <f>AB423*S423</f>
        <v>2400</v>
      </c>
      <c r="AD423" s="30"/>
    </row>
    <row r="424" spans="1:30" ht="25.5" x14ac:dyDescent="0.25">
      <c r="A424" s="4" t="s">
        <v>496</v>
      </c>
      <c r="B424" s="5" t="s">
        <v>77</v>
      </c>
      <c r="C424" s="6" t="s">
        <v>34</v>
      </c>
      <c r="D424" s="6" t="s">
        <v>490</v>
      </c>
      <c r="E424" s="21">
        <v>413067</v>
      </c>
      <c r="F424" s="21" t="s">
        <v>669</v>
      </c>
      <c r="G424" s="7">
        <v>1</v>
      </c>
      <c r="H424" s="7">
        <v>2</v>
      </c>
      <c r="I424" s="7" t="s">
        <v>68</v>
      </c>
      <c r="J424" s="34" t="s">
        <v>499</v>
      </c>
      <c r="K424" s="12">
        <v>2872.67</v>
      </c>
      <c r="L424" s="27">
        <f t="shared" si="180"/>
        <v>2872.67</v>
      </c>
      <c r="M424" s="27">
        <f t="shared" si="181"/>
        <v>5745.34</v>
      </c>
      <c r="N424" s="6" t="s">
        <v>1062</v>
      </c>
      <c r="O424" s="39">
        <v>41669</v>
      </c>
      <c r="P424" s="6">
        <v>8</v>
      </c>
      <c r="Q424" s="41">
        <v>41722</v>
      </c>
      <c r="R424" s="9" t="s">
        <v>471</v>
      </c>
      <c r="S424" s="27"/>
      <c r="T424" s="27">
        <f t="shared" si="183"/>
        <v>0</v>
      </c>
      <c r="U424" s="10"/>
      <c r="V424" s="29"/>
      <c r="W424" s="10"/>
      <c r="X424" s="9"/>
      <c r="Y424" s="9"/>
      <c r="Z424" s="9"/>
      <c r="AA424" s="9"/>
      <c r="AB424" s="9"/>
      <c r="AC424" s="9"/>
      <c r="AD424" s="30"/>
    </row>
    <row r="425" spans="1:30" ht="25.5" x14ac:dyDescent="0.25">
      <c r="A425" s="4" t="s">
        <v>496</v>
      </c>
      <c r="B425" s="5" t="s">
        <v>77</v>
      </c>
      <c r="C425" s="6" t="s">
        <v>34</v>
      </c>
      <c r="D425" s="6" t="s">
        <v>490</v>
      </c>
      <c r="E425" s="21">
        <v>415012</v>
      </c>
      <c r="F425" s="21" t="s">
        <v>669</v>
      </c>
      <c r="G425" s="21">
        <v>1</v>
      </c>
      <c r="H425" s="7">
        <v>2</v>
      </c>
      <c r="I425" s="7" t="s">
        <v>68</v>
      </c>
      <c r="J425" s="34" t="s">
        <v>500</v>
      </c>
      <c r="K425" s="12">
        <v>49116.66</v>
      </c>
      <c r="L425" s="27">
        <f t="shared" si="180"/>
        <v>49116.66</v>
      </c>
      <c r="M425" s="27">
        <f t="shared" si="181"/>
        <v>98233.32</v>
      </c>
      <c r="N425" s="6" t="s">
        <v>1062</v>
      </c>
      <c r="O425" s="39">
        <v>41669</v>
      </c>
      <c r="P425" s="6">
        <v>9</v>
      </c>
      <c r="Q425" s="41">
        <v>41722</v>
      </c>
      <c r="R425" s="9" t="s">
        <v>1133</v>
      </c>
      <c r="S425" s="27">
        <v>20890</v>
      </c>
      <c r="T425" s="27">
        <f t="shared" si="183"/>
        <v>41780</v>
      </c>
      <c r="U425" s="10"/>
      <c r="V425" s="29"/>
      <c r="W425" s="10"/>
      <c r="X425" s="9"/>
      <c r="Y425" s="9"/>
      <c r="Z425" s="9"/>
      <c r="AA425" s="9">
        <f>H425-V425</f>
        <v>2</v>
      </c>
      <c r="AB425" s="9">
        <v>1</v>
      </c>
      <c r="AC425" s="27">
        <f>AB425*S425</f>
        <v>20890</v>
      </c>
      <c r="AD425" s="30"/>
    </row>
    <row r="426" spans="1:30" ht="25.5" x14ac:dyDescent="0.25">
      <c r="A426" s="4" t="s">
        <v>496</v>
      </c>
      <c r="B426" s="5" t="s">
        <v>77</v>
      </c>
      <c r="C426" s="6" t="s">
        <v>34</v>
      </c>
      <c r="D426" s="6" t="s">
        <v>490</v>
      </c>
      <c r="E426" s="21">
        <v>280450</v>
      </c>
      <c r="F426" s="21" t="s">
        <v>669</v>
      </c>
      <c r="G426" s="21">
        <v>1</v>
      </c>
      <c r="H426" s="7">
        <v>2</v>
      </c>
      <c r="I426" s="7" t="s">
        <v>68</v>
      </c>
      <c r="J426" s="34" t="s">
        <v>501</v>
      </c>
      <c r="K426" s="12">
        <v>41149.56</v>
      </c>
      <c r="L426" s="27">
        <f t="shared" si="180"/>
        <v>41149.56</v>
      </c>
      <c r="M426" s="27">
        <f t="shared" si="181"/>
        <v>82299.12</v>
      </c>
      <c r="N426" s="6" t="s">
        <v>1062</v>
      </c>
      <c r="O426" s="39">
        <v>41669</v>
      </c>
      <c r="P426" s="6">
        <v>10</v>
      </c>
      <c r="Q426" s="41">
        <v>41722</v>
      </c>
      <c r="R426" s="9" t="s">
        <v>1134</v>
      </c>
      <c r="S426" s="27">
        <v>32799.980000000003</v>
      </c>
      <c r="T426" s="27">
        <f t="shared" si="183"/>
        <v>65599.960000000006</v>
      </c>
      <c r="U426" s="10" t="s">
        <v>1167</v>
      </c>
      <c r="V426" s="29">
        <v>1</v>
      </c>
      <c r="W426" s="28">
        <f>V426*S426</f>
        <v>32799.980000000003</v>
      </c>
      <c r="X426" s="9"/>
      <c r="Y426" s="9"/>
      <c r="Z426" s="9"/>
      <c r="AA426" s="9"/>
      <c r="AB426" s="9"/>
      <c r="AC426" s="9"/>
      <c r="AD426" s="30"/>
    </row>
    <row r="427" spans="1:30" ht="25.5" x14ac:dyDescent="0.25">
      <c r="A427" s="4" t="s">
        <v>496</v>
      </c>
      <c r="B427" s="5" t="s">
        <v>77</v>
      </c>
      <c r="C427" s="6" t="s">
        <v>34</v>
      </c>
      <c r="D427" s="6" t="s">
        <v>490</v>
      </c>
      <c r="E427" s="21">
        <v>419509</v>
      </c>
      <c r="F427" s="21" t="s">
        <v>669</v>
      </c>
      <c r="G427" s="21">
        <v>1</v>
      </c>
      <c r="H427" s="7">
        <v>2</v>
      </c>
      <c r="I427" s="7" t="s">
        <v>68</v>
      </c>
      <c r="J427" s="8" t="s">
        <v>526</v>
      </c>
      <c r="K427" s="12">
        <v>53030.33</v>
      </c>
      <c r="L427" s="27">
        <f t="shared" ref="L427:L430" si="184">G427*K427</f>
        <v>53030.33</v>
      </c>
      <c r="M427" s="27">
        <f t="shared" ref="M427:M430" si="185">H427*K427</f>
        <v>106060.66</v>
      </c>
      <c r="N427" s="6" t="s">
        <v>1062</v>
      </c>
      <c r="O427" s="39">
        <v>41669</v>
      </c>
      <c r="P427" s="6">
        <v>11</v>
      </c>
      <c r="Q427" s="41">
        <v>41722</v>
      </c>
      <c r="R427" s="9" t="s">
        <v>1135</v>
      </c>
      <c r="S427" s="27">
        <v>29900</v>
      </c>
      <c r="T427" s="27">
        <f t="shared" si="183"/>
        <v>59800</v>
      </c>
      <c r="U427" s="10"/>
      <c r="V427" s="29"/>
      <c r="W427" s="10"/>
      <c r="X427" s="9"/>
      <c r="Y427" s="9"/>
      <c r="Z427" s="9"/>
      <c r="AA427" s="9"/>
      <c r="AB427" s="9"/>
      <c r="AC427" s="9"/>
      <c r="AD427" s="30"/>
    </row>
    <row r="428" spans="1:30" ht="25.5" x14ac:dyDescent="0.25">
      <c r="A428" s="4" t="s">
        <v>496</v>
      </c>
      <c r="B428" s="5" t="s">
        <v>77</v>
      </c>
      <c r="C428" s="6" t="s">
        <v>34</v>
      </c>
      <c r="D428" s="6" t="s">
        <v>490</v>
      </c>
      <c r="E428" s="21">
        <v>416258</v>
      </c>
      <c r="F428" s="21" t="s">
        <v>669</v>
      </c>
      <c r="G428" s="21">
        <v>1</v>
      </c>
      <c r="H428" s="7">
        <v>2</v>
      </c>
      <c r="I428" s="7" t="s">
        <v>68</v>
      </c>
      <c r="J428" s="34" t="s">
        <v>502</v>
      </c>
      <c r="K428" s="12">
        <v>52335.67</v>
      </c>
      <c r="L428" s="27">
        <f t="shared" si="184"/>
        <v>52335.67</v>
      </c>
      <c r="M428" s="27">
        <f t="shared" si="185"/>
        <v>104671.34</v>
      </c>
      <c r="N428" s="6" t="s">
        <v>1062</v>
      </c>
      <c r="O428" s="39">
        <v>41669</v>
      </c>
      <c r="P428" s="6">
        <v>12</v>
      </c>
      <c r="Q428" s="41">
        <v>41722</v>
      </c>
      <c r="R428" s="9" t="s">
        <v>1136</v>
      </c>
      <c r="S428" s="27">
        <v>38000</v>
      </c>
      <c r="T428" s="27">
        <f t="shared" si="183"/>
        <v>76000</v>
      </c>
      <c r="U428" s="10"/>
      <c r="V428" s="29"/>
      <c r="W428" s="10"/>
      <c r="X428" s="9"/>
      <c r="Y428" s="9"/>
      <c r="Z428" s="9"/>
      <c r="AA428" s="9"/>
      <c r="AB428" s="9"/>
      <c r="AC428" s="9"/>
      <c r="AD428" s="30"/>
    </row>
    <row r="429" spans="1:30" ht="25.5" x14ac:dyDescent="0.25">
      <c r="A429" s="4" t="s">
        <v>496</v>
      </c>
      <c r="B429" s="5" t="s">
        <v>77</v>
      </c>
      <c r="C429" s="6" t="s">
        <v>34</v>
      </c>
      <c r="D429" s="6" t="s">
        <v>490</v>
      </c>
      <c r="E429" s="21">
        <v>389392</v>
      </c>
      <c r="F429" s="21" t="s">
        <v>669</v>
      </c>
      <c r="G429" s="21">
        <v>1</v>
      </c>
      <c r="H429" s="7">
        <v>2</v>
      </c>
      <c r="I429" s="7" t="s">
        <v>68</v>
      </c>
      <c r="J429" s="8" t="s">
        <v>527</v>
      </c>
      <c r="K429" s="13">
        <v>2318</v>
      </c>
      <c r="L429" s="27">
        <f t="shared" si="184"/>
        <v>2318</v>
      </c>
      <c r="M429" s="27">
        <f t="shared" si="185"/>
        <v>4636</v>
      </c>
      <c r="N429" s="6" t="s">
        <v>1062</v>
      </c>
      <c r="O429" s="39">
        <v>41669</v>
      </c>
      <c r="P429" s="6">
        <v>13</v>
      </c>
      <c r="Q429" s="41">
        <v>41722</v>
      </c>
      <c r="R429" s="9" t="s">
        <v>1137</v>
      </c>
      <c r="S429" s="27">
        <v>2005</v>
      </c>
      <c r="T429" s="27">
        <f t="shared" si="183"/>
        <v>4010</v>
      </c>
      <c r="U429" s="10"/>
      <c r="V429" s="29"/>
      <c r="W429" s="10"/>
      <c r="X429" s="9"/>
      <c r="Y429" s="9"/>
      <c r="Z429" s="9"/>
      <c r="AA429" s="9">
        <f>H429-V429</f>
        <v>2</v>
      </c>
      <c r="AB429" s="9">
        <v>1</v>
      </c>
      <c r="AC429" s="27">
        <f>AB429*S429</f>
        <v>2005</v>
      </c>
      <c r="AD429" s="30"/>
    </row>
    <row r="430" spans="1:30" ht="25.5" x14ac:dyDescent="0.25">
      <c r="A430" s="4" t="s">
        <v>496</v>
      </c>
      <c r="B430" s="5" t="s">
        <v>77</v>
      </c>
      <c r="C430" s="6" t="s">
        <v>34</v>
      </c>
      <c r="D430" s="6" t="s">
        <v>490</v>
      </c>
      <c r="E430" s="21">
        <v>274602</v>
      </c>
      <c r="F430" s="21" t="s">
        <v>669</v>
      </c>
      <c r="G430" s="21">
        <v>1</v>
      </c>
      <c r="H430" s="21">
        <v>2</v>
      </c>
      <c r="I430" s="7" t="s">
        <v>68</v>
      </c>
      <c r="J430" s="34" t="s">
        <v>503</v>
      </c>
      <c r="K430" s="12">
        <v>4801.49</v>
      </c>
      <c r="L430" s="27">
        <f t="shared" si="184"/>
        <v>4801.49</v>
      </c>
      <c r="M430" s="27">
        <f t="shared" si="185"/>
        <v>9602.98</v>
      </c>
      <c r="N430" s="6" t="s">
        <v>1062</v>
      </c>
      <c r="O430" s="39">
        <v>41669</v>
      </c>
      <c r="P430" s="6">
        <v>14</v>
      </c>
      <c r="Q430" s="41">
        <v>41722</v>
      </c>
      <c r="R430" s="9" t="s">
        <v>1138</v>
      </c>
      <c r="S430" s="27">
        <v>4014</v>
      </c>
      <c r="T430" s="27">
        <f t="shared" si="183"/>
        <v>8028</v>
      </c>
      <c r="U430" s="10"/>
      <c r="V430" s="29"/>
      <c r="W430" s="10"/>
      <c r="X430" s="9"/>
      <c r="Y430" s="9"/>
      <c r="Z430" s="9"/>
      <c r="AA430" s="9">
        <f>H430-V430</f>
        <v>2</v>
      </c>
      <c r="AB430" s="9">
        <v>2</v>
      </c>
      <c r="AC430" s="27">
        <f>AB430*S430</f>
        <v>8028</v>
      </c>
      <c r="AD430" s="30"/>
    </row>
    <row r="431" spans="1:30" ht="25.5" x14ac:dyDescent="0.2">
      <c r="A431" s="4" t="s">
        <v>504</v>
      </c>
      <c r="B431" s="5" t="s">
        <v>505</v>
      </c>
      <c r="C431" s="6" t="s">
        <v>34</v>
      </c>
      <c r="D431" s="6" t="s">
        <v>490</v>
      </c>
      <c r="E431" s="65">
        <v>389394</v>
      </c>
      <c r="F431" s="65" t="s">
        <v>671</v>
      </c>
      <c r="G431" s="21">
        <v>1</v>
      </c>
      <c r="H431" s="21">
        <v>2</v>
      </c>
      <c r="I431" s="21" t="s">
        <v>68</v>
      </c>
      <c r="J431" s="8" t="s">
        <v>608</v>
      </c>
      <c r="K431" s="13">
        <v>12570</v>
      </c>
      <c r="L431" s="27">
        <f t="shared" ref="L431:L433" si="186">G431*K431</f>
        <v>12570</v>
      </c>
      <c r="M431" s="27">
        <f t="shared" ref="M431:M433" si="187">H431*K431</f>
        <v>25140</v>
      </c>
      <c r="N431" s="6" t="s">
        <v>1062</v>
      </c>
      <c r="O431" s="39">
        <v>41669</v>
      </c>
      <c r="P431" s="6">
        <v>15</v>
      </c>
      <c r="Q431" s="41">
        <v>41722</v>
      </c>
      <c r="R431" s="63" t="s">
        <v>1139</v>
      </c>
      <c r="S431" s="27"/>
      <c r="T431" s="27">
        <f t="shared" si="183"/>
        <v>0</v>
      </c>
      <c r="U431" s="10"/>
      <c r="V431" s="29"/>
      <c r="W431" s="10"/>
      <c r="X431" s="9"/>
      <c r="Y431" s="9"/>
      <c r="Z431" s="9"/>
      <c r="AA431" s="9"/>
      <c r="AB431" s="9"/>
      <c r="AC431" s="9"/>
      <c r="AD431" s="30"/>
    </row>
    <row r="432" spans="1:30" ht="25.5" x14ac:dyDescent="0.25">
      <c r="A432" s="4" t="s">
        <v>504</v>
      </c>
      <c r="B432" s="5" t="s">
        <v>505</v>
      </c>
      <c r="C432" s="6" t="s">
        <v>34</v>
      </c>
      <c r="D432" s="6" t="s">
        <v>490</v>
      </c>
      <c r="E432" s="7">
        <v>414018</v>
      </c>
      <c r="F432" s="7" t="s">
        <v>671</v>
      </c>
      <c r="G432" s="7">
        <v>1</v>
      </c>
      <c r="H432" s="7">
        <v>2</v>
      </c>
      <c r="I432" s="7" t="s">
        <v>68</v>
      </c>
      <c r="J432" s="8" t="s">
        <v>634</v>
      </c>
      <c r="K432" s="12">
        <v>89247</v>
      </c>
      <c r="L432" s="27">
        <f t="shared" si="186"/>
        <v>89247</v>
      </c>
      <c r="M432" s="27">
        <f t="shared" si="187"/>
        <v>178494</v>
      </c>
      <c r="N432" s="6" t="s">
        <v>1062</v>
      </c>
      <c r="O432" s="39">
        <v>41669</v>
      </c>
      <c r="P432" s="6">
        <v>16</v>
      </c>
      <c r="Q432" s="41">
        <v>41722</v>
      </c>
      <c r="R432" s="9" t="s">
        <v>1140</v>
      </c>
      <c r="S432" s="27">
        <v>87100</v>
      </c>
      <c r="T432" s="27">
        <f t="shared" si="183"/>
        <v>174200</v>
      </c>
      <c r="U432" s="10"/>
      <c r="V432" s="29"/>
      <c r="W432" s="10"/>
      <c r="X432" s="9"/>
      <c r="Y432" s="9"/>
      <c r="Z432" s="9"/>
      <c r="AA432" s="9"/>
      <c r="AB432" s="9"/>
      <c r="AC432" s="9"/>
      <c r="AD432" s="30"/>
    </row>
    <row r="433" spans="1:30" ht="25.5" x14ac:dyDescent="0.25">
      <c r="A433" s="4" t="s">
        <v>504</v>
      </c>
      <c r="B433" s="5" t="s">
        <v>505</v>
      </c>
      <c r="C433" s="6" t="s">
        <v>34</v>
      </c>
      <c r="D433" s="6" t="s">
        <v>490</v>
      </c>
      <c r="E433" s="7">
        <v>359573</v>
      </c>
      <c r="F433" s="7" t="s">
        <v>671</v>
      </c>
      <c r="G433" s="7">
        <v>1</v>
      </c>
      <c r="H433" s="7">
        <v>2</v>
      </c>
      <c r="I433" s="7" t="s">
        <v>68</v>
      </c>
      <c r="J433" s="8" t="s">
        <v>635</v>
      </c>
      <c r="K433" s="12">
        <v>33328.67</v>
      </c>
      <c r="L433" s="27">
        <f t="shared" si="186"/>
        <v>33328.67</v>
      </c>
      <c r="M433" s="27">
        <f t="shared" si="187"/>
        <v>66657.34</v>
      </c>
      <c r="N433" s="6" t="s">
        <v>1062</v>
      </c>
      <c r="O433" s="39">
        <v>41669</v>
      </c>
      <c r="P433" s="6">
        <v>17</v>
      </c>
      <c r="Q433" s="41">
        <v>41722</v>
      </c>
      <c r="R433" s="9" t="s">
        <v>1141</v>
      </c>
      <c r="S433" s="27">
        <v>24997</v>
      </c>
      <c r="T433" s="27">
        <f t="shared" si="183"/>
        <v>49994</v>
      </c>
      <c r="U433" s="10" t="s">
        <v>1168</v>
      </c>
      <c r="V433" s="29">
        <v>1</v>
      </c>
      <c r="W433" s="28">
        <f>V433*S433</f>
        <v>24997</v>
      </c>
      <c r="X433" s="9"/>
      <c r="Y433" s="9"/>
      <c r="Z433" s="9"/>
      <c r="AA433" s="9"/>
      <c r="AB433" s="9"/>
      <c r="AC433" s="9"/>
      <c r="AD433" s="30"/>
    </row>
    <row r="434" spans="1:30" ht="25.5" x14ac:dyDescent="0.25">
      <c r="A434" s="4" t="s">
        <v>506</v>
      </c>
      <c r="B434" s="5" t="s">
        <v>250</v>
      </c>
      <c r="C434" s="6" t="s">
        <v>34</v>
      </c>
      <c r="D434" s="6" t="s">
        <v>490</v>
      </c>
      <c r="E434" s="7">
        <v>150388</v>
      </c>
      <c r="F434" s="7" t="s">
        <v>667</v>
      </c>
      <c r="G434" s="21">
        <v>1</v>
      </c>
      <c r="H434" s="21">
        <v>2</v>
      </c>
      <c r="I434" s="7" t="s">
        <v>68</v>
      </c>
      <c r="J434" s="8" t="s">
        <v>616</v>
      </c>
      <c r="K434" s="12">
        <v>43158.97</v>
      </c>
      <c r="L434" s="27">
        <f t="shared" ref="L434:L438" si="188">G434*K434</f>
        <v>43158.97</v>
      </c>
      <c r="M434" s="27">
        <f t="shared" ref="M434:M438" si="189">H434*K434</f>
        <v>86317.94</v>
      </c>
      <c r="N434" s="6" t="s">
        <v>1062</v>
      </c>
      <c r="O434" s="39">
        <v>41669</v>
      </c>
      <c r="P434" s="6">
        <v>18</v>
      </c>
      <c r="Q434" s="41">
        <v>41722</v>
      </c>
      <c r="R434" s="9" t="s">
        <v>1142</v>
      </c>
      <c r="S434" s="27">
        <v>30000</v>
      </c>
      <c r="T434" s="27">
        <f t="shared" si="183"/>
        <v>60000</v>
      </c>
      <c r="U434" s="10"/>
      <c r="V434" s="29"/>
      <c r="W434" s="10"/>
      <c r="X434" s="9"/>
      <c r="Y434" s="9"/>
      <c r="Z434" s="9"/>
      <c r="AA434" s="9"/>
      <c r="AB434" s="9"/>
      <c r="AC434" s="9"/>
      <c r="AD434" s="30"/>
    </row>
    <row r="435" spans="1:30" ht="25.5" x14ac:dyDescent="0.25">
      <c r="A435" s="4" t="s">
        <v>506</v>
      </c>
      <c r="B435" s="5" t="s">
        <v>250</v>
      </c>
      <c r="C435" s="6" t="s">
        <v>34</v>
      </c>
      <c r="D435" s="6" t="s">
        <v>490</v>
      </c>
      <c r="E435" s="7">
        <v>150130</v>
      </c>
      <c r="F435" s="7" t="s">
        <v>667</v>
      </c>
      <c r="G435" s="21">
        <v>2</v>
      </c>
      <c r="H435" s="21">
        <v>3</v>
      </c>
      <c r="I435" s="7" t="s">
        <v>68</v>
      </c>
      <c r="J435" s="8" t="s">
        <v>617</v>
      </c>
      <c r="K435" s="12">
        <v>2623.1</v>
      </c>
      <c r="L435" s="27">
        <f t="shared" si="188"/>
        <v>5246.2</v>
      </c>
      <c r="M435" s="27">
        <f t="shared" si="189"/>
        <v>7869.2999999999993</v>
      </c>
      <c r="N435" s="6" t="s">
        <v>1062</v>
      </c>
      <c r="O435" s="39">
        <v>41669</v>
      </c>
      <c r="P435" s="6">
        <v>19</v>
      </c>
      <c r="Q435" s="41">
        <v>41722</v>
      </c>
      <c r="R435" s="9" t="s">
        <v>1139</v>
      </c>
      <c r="S435" s="27"/>
      <c r="T435" s="27">
        <f t="shared" si="183"/>
        <v>0</v>
      </c>
      <c r="U435" s="10"/>
      <c r="V435" s="29"/>
      <c r="W435" s="10"/>
      <c r="X435" s="9"/>
      <c r="Y435" s="9"/>
      <c r="Z435" s="9"/>
      <c r="AA435" s="9">
        <f>H435-V435</f>
        <v>3</v>
      </c>
      <c r="AB435" s="9"/>
      <c r="AC435" s="27">
        <f>AB435*S435</f>
        <v>0</v>
      </c>
      <c r="AD435" s="30"/>
    </row>
    <row r="436" spans="1:30" ht="25.5" x14ac:dyDescent="0.25">
      <c r="A436" s="4" t="s">
        <v>506</v>
      </c>
      <c r="B436" s="5" t="s">
        <v>250</v>
      </c>
      <c r="C436" s="6" t="s">
        <v>34</v>
      </c>
      <c r="D436" s="6" t="s">
        <v>490</v>
      </c>
      <c r="E436" s="7">
        <v>391052</v>
      </c>
      <c r="F436" s="7" t="s">
        <v>667</v>
      </c>
      <c r="G436" s="21">
        <v>1</v>
      </c>
      <c r="H436" s="21">
        <v>2</v>
      </c>
      <c r="I436" s="7" t="s">
        <v>68</v>
      </c>
      <c r="J436" s="8" t="s">
        <v>608</v>
      </c>
      <c r="K436" s="12">
        <v>5770</v>
      </c>
      <c r="L436" s="27">
        <f t="shared" si="188"/>
        <v>5770</v>
      </c>
      <c r="M436" s="27">
        <f t="shared" si="189"/>
        <v>11540</v>
      </c>
      <c r="N436" s="6" t="s">
        <v>1062</v>
      </c>
      <c r="O436" s="39">
        <v>41669</v>
      </c>
      <c r="P436" s="6">
        <v>20</v>
      </c>
      <c r="Q436" s="41">
        <v>41722</v>
      </c>
      <c r="R436" s="9" t="s">
        <v>1137</v>
      </c>
      <c r="S436" s="27">
        <v>5300</v>
      </c>
      <c r="T436" s="27">
        <f t="shared" si="183"/>
        <v>10600</v>
      </c>
      <c r="U436" s="10" t="s">
        <v>1169</v>
      </c>
      <c r="V436" s="29">
        <v>1</v>
      </c>
      <c r="W436" s="28">
        <f t="shared" ref="W436:W441" si="190">V436*S436</f>
        <v>5300</v>
      </c>
      <c r="X436" s="9"/>
      <c r="Y436" s="9"/>
      <c r="Z436" s="9"/>
      <c r="AA436" s="9" t="s">
        <v>1162</v>
      </c>
      <c r="AB436" s="9"/>
      <c r="AC436" s="9"/>
      <c r="AD436" s="30"/>
    </row>
    <row r="437" spans="1:30" ht="38.25" x14ac:dyDescent="0.25">
      <c r="A437" s="4" t="s">
        <v>506</v>
      </c>
      <c r="B437" s="15" t="s">
        <v>665</v>
      </c>
      <c r="C437" s="6" t="s">
        <v>34</v>
      </c>
      <c r="D437" s="6" t="s">
        <v>490</v>
      </c>
      <c r="E437" s="7">
        <v>150388</v>
      </c>
      <c r="F437" s="7" t="s">
        <v>670</v>
      </c>
      <c r="G437" s="21">
        <v>3</v>
      </c>
      <c r="H437" s="21">
        <v>6</v>
      </c>
      <c r="I437" s="7" t="s">
        <v>68</v>
      </c>
      <c r="J437" s="34" t="s">
        <v>636</v>
      </c>
      <c r="K437" s="12">
        <v>1189.33</v>
      </c>
      <c r="L437" s="27">
        <f t="shared" si="188"/>
        <v>3567.99</v>
      </c>
      <c r="M437" s="27">
        <f t="shared" si="189"/>
        <v>7135.98</v>
      </c>
      <c r="N437" s="6" t="s">
        <v>1062</v>
      </c>
      <c r="O437" s="39">
        <v>41669</v>
      </c>
      <c r="P437" s="6">
        <v>21</v>
      </c>
      <c r="Q437" s="41">
        <v>41722</v>
      </c>
      <c r="R437" s="9" t="s">
        <v>1143</v>
      </c>
      <c r="S437" s="27">
        <v>800</v>
      </c>
      <c r="T437" s="27">
        <f t="shared" si="183"/>
        <v>4800</v>
      </c>
      <c r="U437" s="10" t="s">
        <v>1170</v>
      </c>
      <c r="V437" s="29">
        <v>3</v>
      </c>
      <c r="W437" s="28">
        <f t="shared" si="190"/>
        <v>2400</v>
      </c>
      <c r="X437" s="6" t="s">
        <v>271</v>
      </c>
      <c r="Y437" s="39">
        <v>41964</v>
      </c>
      <c r="Z437" s="6">
        <v>208</v>
      </c>
      <c r="AA437" s="9">
        <f>H437-V437</f>
        <v>3</v>
      </c>
      <c r="AB437" s="9">
        <v>1</v>
      </c>
      <c r="AC437" s="27">
        <f>AB437*S437</f>
        <v>800</v>
      </c>
      <c r="AD437" s="30"/>
    </row>
    <row r="438" spans="1:30" ht="38.25" x14ac:dyDescent="0.25">
      <c r="A438" s="4" t="s">
        <v>506</v>
      </c>
      <c r="B438" s="15" t="s">
        <v>664</v>
      </c>
      <c r="C438" s="6" t="s">
        <v>34</v>
      </c>
      <c r="D438" s="6" t="s">
        <v>490</v>
      </c>
      <c r="E438" s="7">
        <v>150110</v>
      </c>
      <c r="F438" s="7" t="s">
        <v>670</v>
      </c>
      <c r="G438" s="21">
        <v>2</v>
      </c>
      <c r="H438" s="21">
        <v>8</v>
      </c>
      <c r="I438" s="7" t="s">
        <v>68</v>
      </c>
      <c r="J438" s="34" t="s">
        <v>637</v>
      </c>
      <c r="K438" s="12">
        <v>524</v>
      </c>
      <c r="L438" s="27">
        <f t="shared" si="188"/>
        <v>1048</v>
      </c>
      <c r="M438" s="27">
        <f t="shared" si="189"/>
        <v>4192</v>
      </c>
      <c r="N438" s="6" t="s">
        <v>1062</v>
      </c>
      <c r="O438" s="39">
        <v>41669</v>
      </c>
      <c r="P438" s="6">
        <v>22</v>
      </c>
      <c r="Q438" s="41">
        <v>41722</v>
      </c>
      <c r="R438" s="9" t="s">
        <v>1144</v>
      </c>
      <c r="S438" s="27">
        <v>480.99</v>
      </c>
      <c r="T438" s="27">
        <f t="shared" si="183"/>
        <v>3847.92</v>
      </c>
      <c r="U438" s="10" t="s">
        <v>1171</v>
      </c>
      <c r="V438" s="29">
        <v>8</v>
      </c>
      <c r="W438" s="28">
        <f t="shared" si="190"/>
        <v>3847.92</v>
      </c>
      <c r="X438" s="9"/>
      <c r="Y438" s="9"/>
      <c r="Z438" s="9"/>
      <c r="AA438" s="9"/>
      <c r="AB438" s="9"/>
      <c r="AC438" s="9"/>
      <c r="AD438" s="30"/>
    </row>
    <row r="439" spans="1:30" ht="25.5" x14ac:dyDescent="0.25">
      <c r="A439" s="4" t="s">
        <v>507</v>
      </c>
      <c r="B439" s="5" t="s">
        <v>508</v>
      </c>
      <c r="C439" s="6" t="s">
        <v>34</v>
      </c>
      <c r="D439" s="6" t="s">
        <v>490</v>
      </c>
      <c r="E439" s="7">
        <v>408755</v>
      </c>
      <c r="F439" s="7" t="s">
        <v>667</v>
      </c>
      <c r="G439" s="7">
        <v>2</v>
      </c>
      <c r="H439" s="7">
        <v>4</v>
      </c>
      <c r="I439" s="21" t="s">
        <v>68</v>
      </c>
      <c r="J439" s="8" t="s">
        <v>618</v>
      </c>
      <c r="K439" s="12">
        <v>671</v>
      </c>
      <c r="L439" s="27">
        <f t="shared" ref="L439:L442" si="191">G439*K439</f>
        <v>1342</v>
      </c>
      <c r="M439" s="27">
        <f t="shared" ref="M439:M442" si="192">H439*K439</f>
        <v>2684</v>
      </c>
      <c r="N439" s="6" t="s">
        <v>1062</v>
      </c>
      <c r="O439" s="39">
        <v>41669</v>
      </c>
      <c r="P439" s="6">
        <v>23</v>
      </c>
      <c r="Q439" s="41">
        <v>41722</v>
      </c>
      <c r="R439" s="9" t="s">
        <v>1143</v>
      </c>
      <c r="S439" s="27">
        <v>620</v>
      </c>
      <c r="T439" s="27">
        <f t="shared" si="183"/>
        <v>2480</v>
      </c>
      <c r="U439" s="10" t="s">
        <v>1170</v>
      </c>
      <c r="V439" s="29">
        <v>1</v>
      </c>
      <c r="W439" s="28">
        <f t="shared" si="190"/>
        <v>620</v>
      </c>
      <c r="X439" s="6" t="s">
        <v>271</v>
      </c>
      <c r="Y439" s="39">
        <v>41964</v>
      </c>
      <c r="Z439" s="6">
        <v>208</v>
      </c>
      <c r="AA439" s="9">
        <f>H439-V439</f>
        <v>3</v>
      </c>
      <c r="AB439" s="9">
        <v>3</v>
      </c>
      <c r="AC439" s="27">
        <f>AB439*S439</f>
        <v>1860</v>
      </c>
      <c r="AD439" s="30"/>
    </row>
    <row r="440" spans="1:30" ht="25.5" x14ac:dyDescent="0.25">
      <c r="A440" s="4" t="s">
        <v>507</v>
      </c>
      <c r="B440" s="5" t="s">
        <v>508</v>
      </c>
      <c r="C440" s="6" t="s">
        <v>34</v>
      </c>
      <c r="D440" s="6" t="s">
        <v>490</v>
      </c>
      <c r="E440" s="7">
        <v>138088</v>
      </c>
      <c r="F440" s="7" t="s">
        <v>667</v>
      </c>
      <c r="G440" s="7">
        <v>1</v>
      </c>
      <c r="H440" s="7">
        <v>2</v>
      </c>
      <c r="I440" s="21" t="s">
        <v>68</v>
      </c>
      <c r="J440" s="8" t="s">
        <v>619</v>
      </c>
      <c r="K440" s="12">
        <v>1745.33</v>
      </c>
      <c r="L440" s="27">
        <f t="shared" si="191"/>
        <v>1745.33</v>
      </c>
      <c r="M440" s="27">
        <f t="shared" si="192"/>
        <v>3490.66</v>
      </c>
      <c r="N440" s="6" t="s">
        <v>1062</v>
      </c>
      <c r="O440" s="39">
        <v>41669</v>
      </c>
      <c r="P440" s="6">
        <v>24</v>
      </c>
      <c r="Q440" s="41">
        <v>41722</v>
      </c>
      <c r="R440" s="9" t="s">
        <v>1145</v>
      </c>
      <c r="S440" s="27">
        <v>1745</v>
      </c>
      <c r="T440" s="27">
        <f t="shared" si="183"/>
        <v>3490</v>
      </c>
      <c r="U440" s="10" t="s">
        <v>1170</v>
      </c>
      <c r="V440" s="29">
        <v>1</v>
      </c>
      <c r="W440" s="28">
        <f t="shared" si="190"/>
        <v>1745</v>
      </c>
      <c r="X440" s="6" t="s">
        <v>271</v>
      </c>
      <c r="Y440" s="39">
        <v>41964</v>
      </c>
      <c r="Z440" s="6">
        <v>208</v>
      </c>
      <c r="AA440" s="9">
        <f>H440-V440</f>
        <v>1</v>
      </c>
      <c r="AB440" s="9">
        <v>1</v>
      </c>
      <c r="AC440" s="27">
        <f>AB440*S440</f>
        <v>1745</v>
      </c>
      <c r="AD440" s="30"/>
    </row>
    <row r="441" spans="1:30" ht="25.5" x14ac:dyDescent="0.25">
      <c r="A441" s="4" t="s">
        <v>507</v>
      </c>
      <c r="B441" s="5" t="s">
        <v>508</v>
      </c>
      <c r="C441" s="6" t="s">
        <v>34</v>
      </c>
      <c r="D441" s="6" t="s">
        <v>490</v>
      </c>
      <c r="E441" s="7">
        <v>416815</v>
      </c>
      <c r="F441" s="7" t="s">
        <v>667</v>
      </c>
      <c r="G441" s="7">
        <v>1</v>
      </c>
      <c r="H441" s="7">
        <v>2</v>
      </c>
      <c r="I441" s="21" t="s">
        <v>68</v>
      </c>
      <c r="J441" s="8" t="s">
        <v>620</v>
      </c>
      <c r="K441" s="12">
        <v>2050</v>
      </c>
      <c r="L441" s="27">
        <f t="shared" si="191"/>
        <v>2050</v>
      </c>
      <c r="M441" s="27">
        <f t="shared" si="192"/>
        <v>4100</v>
      </c>
      <c r="N441" s="6" t="s">
        <v>1062</v>
      </c>
      <c r="O441" s="39">
        <v>41669</v>
      </c>
      <c r="P441" s="6">
        <v>25</v>
      </c>
      <c r="Q441" s="41">
        <v>41722</v>
      </c>
      <c r="R441" s="9" t="s">
        <v>1140</v>
      </c>
      <c r="S441" s="27">
        <v>2050</v>
      </c>
      <c r="T441" s="27">
        <f t="shared" si="183"/>
        <v>4100</v>
      </c>
      <c r="U441" s="10" t="s">
        <v>1182</v>
      </c>
      <c r="V441" s="29">
        <v>1</v>
      </c>
      <c r="W441" s="28">
        <f t="shared" si="190"/>
        <v>2050</v>
      </c>
      <c r="X441" s="9"/>
      <c r="Y441" s="9"/>
      <c r="Z441" s="9"/>
      <c r="AA441" s="9">
        <f>H441-V441</f>
        <v>1</v>
      </c>
      <c r="AB441" s="9">
        <v>1</v>
      </c>
      <c r="AC441" s="27">
        <f>AB441*S441</f>
        <v>2050</v>
      </c>
      <c r="AD441" s="30"/>
    </row>
    <row r="442" spans="1:30" ht="25.5" x14ac:dyDescent="0.25">
      <c r="A442" s="4" t="s">
        <v>507</v>
      </c>
      <c r="B442" s="5" t="s">
        <v>508</v>
      </c>
      <c r="C442" s="6" t="s">
        <v>34</v>
      </c>
      <c r="D442" s="6" t="s">
        <v>490</v>
      </c>
      <c r="E442" s="7">
        <v>24937</v>
      </c>
      <c r="F442" s="7" t="s">
        <v>667</v>
      </c>
      <c r="G442" s="7">
        <v>1</v>
      </c>
      <c r="H442" s="7">
        <v>2</v>
      </c>
      <c r="I442" s="21" t="s">
        <v>68</v>
      </c>
      <c r="J442" s="34" t="s">
        <v>638</v>
      </c>
      <c r="K442" s="12">
        <v>226773.33</v>
      </c>
      <c r="L442" s="27">
        <f t="shared" si="191"/>
        <v>226773.33</v>
      </c>
      <c r="M442" s="27">
        <f t="shared" si="192"/>
        <v>453546.66</v>
      </c>
      <c r="N442" s="6" t="s">
        <v>1062</v>
      </c>
      <c r="O442" s="39">
        <v>41669</v>
      </c>
      <c r="P442" s="6">
        <v>26</v>
      </c>
      <c r="Q442" s="41">
        <v>41722</v>
      </c>
      <c r="R442" s="63" t="s">
        <v>1146</v>
      </c>
      <c r="S442" s="27"/>
      <c r="T442" s="27">
        <f t="shared" si="183"/>
        <v>0</v>
      </c>
      <c r="U442" s="10"/>
      <c r="V442" s="29"/>
      <c r="W442" s="10"/>
      <c r="X442" s="9"/>
      <c r="Y442" s="9"/>
      <c r="Z442" s="9"/>
      <c r="AA442" s="9"/>
      <c r="AB442" s="9"/>
      <c r="AC442" s="9"/>
      <c r="AD442" s="30"/>
    </row>
    <row r="443" spans="1:30" ht="25.5" x14ac:dyDescent="0.25">
      <c r="A443" s="4" t="s">
        <v>509</v>
      </c>
      <c r="B443" s="5" t="s">
        <v>508</v>
      </c>
      <c r="C443" s="6" t="s">
        <v>34</v>
      </c>
      <c r="D443" s="6" t="s">
        <v>510</v>
      </c>
      <c r="E443" s="7">
        <v>34703</v>
      </c>
      <c r="F443" s="7" t="s">
        <v>667</v>
      </c>
      <c r="G443" s="7">
        <v>1</v>
      </c>
      <c r="H443" s="7">
        <v>2</v>
      </c>
      <c r="I443" s="7" t="s">
        <v>68</v>
      </c>
      <c r="J443" s="34" t="s">
        <v>639</v>
      </c>
      <c r="K443" s="12">
        <v>299.63</v>
      </c>
      <c r="L443" s="27">
        <f t="shared" ref="L443:L456" si="193">G443*K443</f>
        <v>299.63</v>
      </c>
      <c r="M443" s="27">
        <f t="shared" ref="M443:M456" si="194">H443*K443</f>
        <v>599.26</v>
      </c>
      <c r="N443" s="6" t="s">
        <v>974</v>
      </c>
      <c r="O443" s="39">
        <v>41570</v>
      </c>
      <c r="P443" s="6">
        <v>3</v>
      </c>
      <c r="Q443" s="47">
        <v>41582</v>
      </c>
      <c r="R443" s="63" t="s">
        <v>472</v>
      </c>
      <c r="S443" s="27"/>
      <c r="T443" s="27">
        <f>S443*H443</f>
        <v>0</v>
      </c>
      <c r="U443" s="10"/>
      <c r="V443" s="29"/>
      <c r="W443" s="10"/>
      <c r="X443" s="9"/>
      <c r="Y443" s="9"/>
      <c r="Z443" s="9"/>
      <c r="AA443" s="9"/>
      <c r="AB443" s="9"/>
      <c r="AC443" s="9"/>
      <c r="AD443" s="30"/>
    </row>
    <row r="444" spans="1:30" ht="51" x14ac:dyDescent="0.25">
      <c r="A444" s="4" t="s">
        <v>511</v>
      </c>
      <c r="B444" s="5" t="s">
        <v>33</v>
      </c>
      <c r="C444" s="6" t="s">
        <v>28</v>
      </c>
      <c r="D444" s="6" t="s">
        <v>512</v>
      </c>
      <c r="E444" s="21">
        <v>22845</v>
      </c>
      <c r="F444" s="21" t="s">
        <v>668</v>
      </c>
      <c r="G444" s="64">
        <v>0</v>
      </c>
      <c r="H444" s="21">
        <v>12</v>
      </c>
      <c r="I444" s="21" t="s">
        <v>406</v>
      </c>
      <c r="J444" s="34" t="s">
        <v>513</v>
      </c>
      <c r="K444" s="13">
        <v>6000</v>
      </c>
      <c r="L444" s="27">
        <f t="shared" si="193"/>
        <v>0</v>
      </c>
      <c r="M444" s="27">
        <f t="shared" si="194"/>
        <v>72000</v>
      </c>
      <c r="N444" s="9"/>
      <c r="O444" s="9"/>
      <c r="P444" s="9"/>
      <c r="Q444" s="9"/>
      <c r="R444" s="9"/>
      <c r="S444" s="9"/>
      <c r="T444" s="9"/>
      <c r="U444" s="10"/>
      <c r="V444" s="29"/>
      <c r="W444" s="10"/>
      <c r="X444" s="9"/>
      <c r="Y444" s="9"/>
      <c r="Z444" s="9"/>
      <c r="AA444" s="9"/>
      <c r="AB444" s="9"/>
      <c r="AC444" s="9"/>
      <c r="AD444" s="30"/>
    </row>
    <row r="445" spans="1:30" ht="25.5" x14ac:dyDescent="0.25">
      <c r="A445" s="4" t="s">
        <v>514</v>
      </c>
      <c r="B445" s="5" t="s">
        <v>515</v>
      </c>
      <c r="C445" s="6" t="s">
        <v>34</v>
      </c>
      <c r="D445" s="6" t="s">
        <v>510</v>
      </c>
      <c r="E445" s="7">
        <v>150235</v>
      </c>
      <c r="F445" s="7" t="s">
        <v>671</v>
      </c>
      <c r="G445" s="7">
        <v>6</v>
      </c>
      <c r="H445" s="7">
        <v>10</v>
      </c>
      <c r="I445" s="21" t="s">
        <v>68</v>
      </c>
      <c r="J445" s="8" t="s">
        <v>621</v>
      </c>
      <c r="K445" s="12">
        <v>546.29999999999995</v>
      </c>
      <c r="L445" s="27">
        <f t="shared" si="193"/>
        <v>3277.7999999999997</v>
      </c>
      <c r="M445" s="27">
        <f t="shared" si="194"/>
        <v>5463</v>
      </c>
      <c r="N445" s="6" t="s">
        <v>974</v>
      </c>
      <c r="O445" s="39">
        <v>41570</v>
      </c>
      <c r="P445" s="6">
        <v>2</v>
      </c>
      <c r="Q445" s="47">
        <v>41582</v>
      </c>
      <c r="R445" s="9" t="s">
        <v>976</v>
      </c>
      <c r="S445" s="27">
        <v>344</v>
      </c>
      <c r="T445" s="27">
        <f>S445*H445</f>
        <v>3440</v>
      </c>
      <c r="U445" s="10" t="s">
        <v>1164</v>
      </c>
      <c r="V445" s="29">
        <v>6</v>
      </c>
      <c r="W445" s="28">
        <f>V445*S445</f>
        <v>2064</v>
      </c>
      <c r="X445" s="6" t="s">
        <v>271</v>
      </c>
      <c r="Y445" s="39">
        <v>41978</v>
      </c>
      <c r="Z445" s="6">
        <v>6082</v>
      </c>
      <c r="AA445" s="9"/>
      <c r="AB445" s="9"/>
      <c r="AC445" s="9"/>
      <c r="AD445" s="30"/>
    </row>
    <row r="446" spans="1:30" ht="25.5" x14ac:dyDescent="0.25">
      <c r="A446" s="4" t="s">
        <v>516</v>
      </c>
      <c r="B446" s="5" t="s">
        <v>515</v>
      </c>
      <c r="C446" s="6" t="s">
        <v>34</v>
      </c>
      <c r="D446" s="6" t="s">
        <v>490</v>
      </c>
      <c r="E446" s="7">
        <v>419764</v>
      </c>
      <c r="F446" s="7" t="s">
        <v>671</v>
      </c>
      <c r="G446" s="7">
        <v>1</v>
      </c>
      <c r="H446" s="7">
        <v>2</v>
      </c>
      <c r="I446" s="21" t="s">
        <v>68</v>
      </c>
      <c r="J446" s="8" t="s">
        <v>622</v>
      </c>
      <c r="K446" s="12">
        <v>2434.33</v>
      </c>
      <c r="L446" s="27">
        <f t="shared" si="193"/>
        <v>2434.33</v>
      </c>
      <c r="M446" s="27">
        <f t="shared" si="194"/>
        <v>4868.66</v>
      </c>
      <c r="N446" s="6" t="s">
        <v>962</v>
      </c>
      <c r="O446" s="39">
        <v>41589</v>
      </c>
      <c r="P446" s="6">
        <v>11</v>
      </c>
      <c r="Q446" s="41">
        <v>41618</v>
      </c>
      <c r="R446" s="63" t="s">
        <v>472</v>
      </c>
      <c r="S446" s="27"/>
      <c r="T446" s="27">
        <f t="shared" ref="T446:T448" si="195">S446*H446</f>
        <v>0</v>
      </c>
      <c r="U446" s="10"/>
      <c r="V446" s="29"/>
      <c r="W446" s="28"/>
      <c r="X446" s="9"/>
      <c r="Y446" s="9"/>
      <c r="Z446" s="9"/>
      <c r="AA446" s="9"/>
      <c r="AB446" s="9"/>
      <c r="AC446" s="9"/>
      <c r="AD446" s="30"/>
    </row>
    <row r="447" spans="1:30" ht="25.5" x14ac:dyDescent="0.25">
      <c r="A447" s="4" t="s">
        <v>516</v>
      </c>
      <c r="B447" s="15" t="s">
        <v>666</v>
      </c>
      <c r="C447" s="6" t="s">
        <v>34</v>
      </c>
      <c r="D447" s="6" t="s">
        <v>490</v>
      </c>
      <c r="E447" s="7">
        <v>50270</v>
      </c>
      <c r="F447" s="7" t="s">
        <v>670</v>
      </c>
      <c r="G447" s="7">
        <v>2</v>
      </c>
      <c r="H447" s="7">
        <v>4</v>
      </c>
      <c r="I447" s="21" t="s">
        <v>68</v>
      </c>
      <c r="J447" s="8" t="s">
        <v>623</v>
      </c>
      <c r="K447" s="12">
        <v>478.06</v>
      </c>
      <c r="L447" s="27">
        <f t="shared" si="193"/>
        <v>956.12</v>
      </c>
      <c r="M447" s="27">
        <f t="shared" si="194"/>
        <v>1912.24</v>
      </c>
      <c r="N447" s="6" t="s">
        <v>962</v>
      </c>
      <c r="O447" s="39">
        <v>41589</v>
      </c>
      <c r="P447" s="6">
        <v>12</v>
      </c>
      <c r="Q447" s="41">
        <v>41618</v>
      </c>
      <c r="R447" s="63" t="s">
        <v>472</v>
      </c>
      <c r="S447" s="27"/>
      <c r="T447" s="27">
        <f t="shared" si="195"/>
        <v>0</v>
      </c>
      <c r="U447" s="10"/>
      <c r="V447" s="29"/>
      <c r="W447" s="28"/>
      <c r="X447" s="9"/>
      <c r="Y447" s="9"/>
      <c r="Z447" s="9"/>
      <c r="AA447" s="9"/>
      <c r="AB447" s="9"/>
      <c r="AC447" s="9"/>
      <c r="AD447" s="30"/>
    </row>
    <row r="448" spans="1:30" ht="25.5" x14ac:dyDescent="0.25">
      <c r="A448" s="4" t="s">
        <v>516</v>
      </c>
      <c r="B448" s="5" t="s">
        <v>515</v>
      </c>
      <c r="C448" s="6" t="s">
        <v>34</v>
      </c>
      <c r="D448" s="6" t="s">
        <v>490</v>
      </c>
      <c r="E448" s="7">
        <v>59560</v>
      </c>
      <c r="F448" s="7" t="s">
        <v>671</v>
      </c>
      <c r="G448" s="7">
        <v>1</v>
      </c>
      <c r="H448" s="7">
        <v>3</v>
      </c>
      <c r="I448" s="21" t="s">
        <v>68</v>
      </c>
      <c r="J448" s="8" t="s">
        <v>624</v>
      </c>
      <c r="K448" s="12">
        <v>1147.23</v>
      </c>
      <c r="L448" s="27">
        <f t="shared" si="193"/>
        <v>1147.23</v>
      </c>
      <c r="M448" s="27">
        <f t="shared" si="194"/>
        <v>3441.69</v>
      </c>
      <c r="N448" s="6" t="s">
        <v>962</v>
      </c>
      <c r="O448" s="39">
        <v>41589</v>
      </c>
      <c r="P448" s="6">
        <v>13</v>
      </c>
      <c r="Q448" s="41">
        <v>41618</v>
      </c>
      <c r="R448" s="9" t="s">
        <v>1060</v>
      </c>
      <c r="S448" s="27">
        <v>1045.77</v>
      </c>
      <c r="T448" s="27">
        <f t="shared" si="195"/>
        <v>3137.31</v>
      </c>
      <c r="U448" s="10" t="s">
        <v>1184</v>
      </c>
      <c r="V448" s="29">
        <v>2</v>
      </c>
      <c r="W448" s="28">
        <f>V448*S448</f>
        <v>2091.54</v>
      </c>
      <c r="X448" s="6" t="s">
        <v>271</v>
      </c>
      <c r="Y448" s="39">
        <v>41964</v>
      </c>
      <c r="Z448" s="6">
        <v>220</v>
      </c>
      <c r="AA448" s="9">
        <f>H448-V448</f>
        <v>1</v>
      </c>
      <c r="AB448" s="9">
        <v>0</v>
      </c>
      <c r="AC448" s="27">
        <f>AB448*S448</f>
        <v>0</v>
      </c>
      <c r="AD448" s="30"/>
    </row>
    <row r="449" spans="1:30" ht="25.5" x14ac:dyDescent="0.25">
      <c r="A449" s="4" t="s">
        <v>517</v>
      </c>
      <c r="B449" s="5" t="s">
        <v>33</v>
      </c>
      <c r="C449" s="6" t="s">
        <v>34</v>
      </c>
      <c r="D449" s="6" t="s">
        <v>510</v>
      </c>
      <c r="E449" s="7">
        <v>333420</v>
      </c>
      <c r="F449" s="7" t="s">
        <v>668</v>
      </c>
      <c r="G449" s="7">
        <v>14</v>
      </c>
      <c r="H449" s="7">
        <v>20</v>
      </c>
      <c r="I449" s="21" t="s">
        <v>68</v>
      </c>
      <c r="J449" s="8" t="s">
        <v>625</v>
      </c>
      <c r="K449" s="12">
        <v>572.71</v>
      </c>
      <c r="L449" s="27">
        <f t="shared" si="193"/>
        <v>8017.9400000000005</v>
      </c>
      <c r="M449" s="27">
        <f t="shared" si="194"/>
        <v>11454.2</v>
      </c>
      <c r="N449" s="6" t="s">
        <v>974</v>
      </c>
      <c r="O449" s="39">
        <v>41570</v>
      </c>
      <c r="P449" s="6">
        <v>1</v>
      </c>
      <c r="Q449" s="47">
        <v>41582</v>
      </c>
      <c r="R449" s="9" t="s">
        <v>975</v>
      </c>
      <c r="S449" s="9">
        <v>339.99</v>
      </c>
      <c r="T449" s="27">
        <f>S449*H449</f>
        <v>6799.8</v>
      </c>
      <c r="U449" s="10"/>
      <c r="V449" s="29"/>
      <c r="W449" s="10"/>
      <c r="X449" s="9"/>
      <c r="Y449" s="9"/>
      <c r="Z449" s="9"/>
      <c r="AA449" s="9"/>
      <c r="AB449" s="9"/>
      <c r="AC449" s="9"/>
      <c r="AD449" s="30"/>
    </row>
    <row r="450" spans="1:30" ht="25.5" x14ac:dyDescent="0.25">
      <c r="A450" s="4" t="s">
        <v>518</v>
      </c>
      <c r="B450" s="5" t="s">
        <v>33</v>
      </c>
      <c r="C450" s="6" t="s">
        <v>34</v>
      </c>
      <c r="D450" s="6" t="s">
        <v>519</v>
      </c>
      <c r="E450" s="7">
        <v>125440</v>
      </c>
      <c r="F450" s="7" t="s">
        <v>668</v>
      </c>
      <c r="G450" s="7">
        <v>1</v>
      </c>
      <c r="H450" s="7">
        <v>2</v>
      </c>
      <c r="I450" s="21" t="s">
        <v>68</v>
      </c>
      <c r="J450" s="8" t="s">
        <v>626</v>
      </c>
      <c r="K450" s="12">
        <v>369.54</v>
      </c>
      <c r="L450" s="27">
        <f t="shared" si="193"/>
        <v>369.54</v>
      </c>
      <c r="M450" s="27">
        <f t="shared" si="194"/>
        <v>739.08</v>
      </c>
      <c r="N450" s="6" t="s">
        <v>963</v>
      </c>
      <c r="O450" s="39">
        <v>41571</v>
      </c>
      <c r="P450" s="6">
        <v>27</v>
      </c>
      <c r="Q450" s="39">
        <v>41590</v>
      </c>
      <c r="R450" s="9" t="s">
        <v>992</v>
      </c>
      <c r="S450" s="27">
        <v>295.99</v>
      </c>
      <c r="T450" s="27">
        <f t="shared" ref="T450:T457" si="196">S450*H450</f>
        <v>591.98</v>
      </c>
      <c r="U450" s="10" t="s">
        <v>1172</v>
      </c>
      <c r="V450" s="29">
        <v>1</v>
      </c>
      <c r="W450" s="10">
        <f>V450*S450</f>
        <v>295.99</v>
      </c>
      <c r="X450" s="6" t="s">
        <v>271</v>
      </c>
      <c r="Y450" s="39">
        <v>41968</v>
      </c>
      <c r="Z450" s="6">
        <v>1127</v>
      </c>
      <c r="AA450" s="9"/>
      <c r="AB450" s="9"/>
      <c r="AC450" s="9"/>
      <c r="AD450" s="30"/>
    </row>
    <row r="451" spans="1:30" ht="25.5" x14ac:dyDescent="0.25">
      <c r="A451" s="4" t="s">
        <v>518</v>
      </c>
      <c r="B451" s="5" t="s">
        <v>33</v>
      </c>
      <c r="C451" s="6" t="s">
        <v>34</v>
      </c>
      <c r="D451" s="6" t="s">
        <v>519</v>
      </c>
      <c r="E451" s="7">
        <v>125440</v>
      </c>
      <c r="F451" s="7" t="s">
        <v>668</v>
      </c>
      <c r="G451" s="7">
        <v>1</v>
      </c>
      <c r="H451" s="7">
        <v>2</v>
      </c>
      <c r="I451" s="21" t="s">
        <v>68</v>
      </c>
      <c r="J451" s="8" t="s">
        <v>627</v>
      </c>
      <c r="K451" s="12">
        <v>762.93</v>
      </c>
      <c r="L451" s="27">
        <f t="shared" si="193"/>
        <v>762.93</v>
      </c>
      <c r="M451" s="27">
        <f t="shared" si="194"/>
        <v>1525.86</v>
      </c>
      <c r="N451" s="6" t="s">
        <v>963</v>
      </c>
      <c r="O451" s="39">
        <v>41571</v>
      </c>
      <c r="P451" s="6">
        <v>28</v>
      </c>
      <c r="Q451" s="39">
        <v>41590</v>
      </c>
      <c r="R451" s="9" t="s">
        <v>992</v>
      </c>
      <c r="S451" s="27">
        <v>207.98</v>
      </c>
      <c r="T451" s="27">
        <f t="shared" si="196"/>
        <v>415.96</v>
      </c>
      <c r="U451" s="10" t="s">
        <v>1172</v>
      </c>
      <c r="V451" s="29">
        <v>1</v>
      </c>
      <c r="W451" s="10">
        <f>V451*S451</f>
        <v>207.98</v>
      </c>
      <c r="X451" s="6" t="s">
        <v>271</v>
      </c>
      <c r="Y451" s="39">
        <v>41968</v>
      </c>
      <c r="Z451" s="6">
        <v>1127</v>
      </c>
      <c r="AA451" s="9"/>
      <c r="AB451" s="9"/>
      <c r="AC451" s="9"/>
      <c r="AD451" s="30"/>
    </row>
    <row r="452" spans="1:30" ht="25.5" x14ac:dyDescent="0.25">
      <c r="A452" s="4" t="s">
        <v>518</v>
      </c>
      <c r="B452" s="5" t="s">
        <v>33</v>
      </c>
      <c r="C452" s="6" t="s">
        <v>34</v>
      </c>
      <c r="D452" s="6" t="s">
        <v>519</v>
      </c>
      <c r="E452" s="7">
        <v>260126</v>
      </c>
      <c r="F452" s="7" t="s">
        <v>668</v>
      </c>
      <c r="G452" s="7">
        <v>1</v>
      </c>
      <c r="H452" s="7">
        <v>2</v>
      </c>
      <c r="I452" s="21" t="s">
        <v>68</v>
      </c>
      <c r="J452" s="8" t="s">
        <v>628</v>
      </c>
      <c r="K452" s="12">
        <v>322.66000000000003</v>
      </c>
      <c r="L452" s="27">
        <f t="shared" si="193"/>
        <v>322.66000000000003</v>
      </c>
      <c r="M452" s="27">
        <f t="shared" si="194"/>
        <v>645.32000000000005</v>
      </c>
      <c r="N452" s="6" t="s">
        <v>963</v>
      </c>
      <c r="O452" s="39">
        <v>41571</v>
      </c>
      <c r="P452" s="6">
        <v>29</v>
      </c>
      <c r="Q452" s="39">
        <v>41590</v>
      </c>
      <c r="R452" s="9" t="s">
        <v>993</v>
      </c>
      <c r="S452" s="27">
        <v>310</v>
      </c>
      <c r="T452" s="27">
        <f t="shared" si="196"/>
        <v>620</v>
      </c>
      <c r="U452" s="10" t="s">
        <v>1173</v>
      </c>
      <c r="V452" s="29">
        <v>1</v>
      </c>
      <c r="W452" s="28">
        <f>V452*S452</f>
        <v>310</v>
      </c>
      <c r="X452" s="9"/>
      <c r="Y452" s="9"/>
      <c r="Z452" s="9"/>
      <c r="AA452" s="9"/>
      <c r="AB452" s="9"/>
      <c r="AC452" s="9"/>
      <c r="AD452" s="30"/>
    </row>
    <row r="453" spans="1:30" ht="25.5" x14ac:dyDescent="0.25">
      <c r="A453" s="4" t="s">
        <v>518</v>
      </c>
      <c r="B453" s="5" t="s">
        <v>33</v>
      </c>
      <c r="C453" s="6" t="s">
        <v>34</v>
      </c>
      <c r="D453" s="6" t="s">
        <v>519</v>
      </c>
      <c r="E453" s="7">
        <v>103764</v>
      </c>
      <c r="F453" s="7" t="s">
        <v>668</v>
      </c>
      <c r="G453" s="7">
        <v>1</v>
      </c>
      <c r="H453" s="7">
        <v>2</v>
      </c>
      <c r="I453" s="21" t="s">
        <v>68</v>
      </c>
      <c r="J453" s="8" t="s">
        <v>629</v>
      </c>
      <c r="K453" s="12">
        <v>430.92</v>
      </c>
      <c r="L453" s="27">
        <f t="shared" si="193"/>
        <v>430.92</v>
      </c>
      <c r="M453" s="27">
        <f t="shared" si="194"/>
        <v>861.84</v>
      </c>
      <c r="N453" s="6" t="s">
        <v>963</v>
      </c>
      <c r="O453" s="39">
        <v>41571</v>
      </c>
      <c r="P453" s="6">
        <v>30</v>
      </c>
      <c r="Q453" s="39">
        <v>41590</v>
      </c>
      <c r="R453" s="9" t="s">
        <v>994</v>
      </c>
      <c r="S453" s="27">
        <v>415.15</v>
      </c>
      <c r="T453" s="27">
        <f t="shared" si="196"/>
        <v>830.3</v>
      </c>
      <c r="U453" s="10" t="s">
        <v>1174</v>
      </c>
      <c r="V453" s="29">
        <v>1</v>
      </c>
      <c r="W453" s="28">
        <f t="shared" ref="W453:W454" si="197">V453*S453</f>
        <v>415.15</v>
      </c>
      <c r="X453" s="9"/>
      <c r="Y453" s="9"/>
      <c r="Z453" s="9"/>
      <c r="AA453" s="9"/>
      <c r="AB453" s="9"/>
      <c r="AC453" s="9"/>
      <c r="AD453" s="30"/>
    </row>
    <row r="454" spans="1:30" ht="25.5" x14ac:dyDescent="0.25">
      <c r="A454" s="4" t="s">
        <v>518</v>
      </c>
      <c r="B454" s="5" t="s">
        <v>33</v>
      </c>
      <c r="C454" s="6" t="s">
        <v>34</v>
      </c>
      <c r="D454" s="6" t="s">
        <v>519</v>
      </c>
      <c r="E454" s="7">
        <v>32166</v>
      </c>
      <c r="F454" s="7" t="s">
        <v>668</v>
      </c>
      <c r="G454" s="7">
        <v>1</v>
      </c>
      <c r="H454" s="7">
        <v>2</v>
      </c>
      <c r="I454" s="21" t="s">
        <v>68</v>
      </c>
      <c r="J454" s="8" t="s">
        <v>630</v>
      </c>
      <c r="K454" s="12">
        <v>229.51</v>
      </c>
      <c r="L454" s="27">
        <f t="shared" si="193"/>
        <v>229.51</v>
      </c>
      <c r="M454" s="27">
        <f t="shared" si="194"/>
        <v>459.02</v>
      </c>
      <c r="N454" s="6" t="s">
        <v>963</v>
      </c>
      <c r="O454" s="39">
        <v>41571</v>
      </c>
      <c r="P454" s="6">
        <v>31</v>
      </c>
      <c r="Q454" s="39">
        <v>41590</v>
      </c>
      <c r="R454" s="9" t="s">
        <v>994</v>
      </c>
      <c r="S454" s="27">
        <v>161.34</v>
      </c>
      <c r="T454" s="27">
        <f t="shared" si="196"/>
        <v>322.68</v>
      </c>
      <c r="U454" s="10" t="s">
        <v>1174</v>
      </c>
      <c r="V454" s="29">
        <v>1</v>
      </c>
      <c r="W454" s="28">
        <f t="shared" si="197"/>
        <v>161.34</v>
      </c>
      <c r="X454" s="9"/>
      <c r="Y454" s="9"/>
      <c r="Z454" s="9"/>
      <c r="AA454" s="9"/>
      <c r="AB454" s="9"/>
      <c r="AC454" s="9"/>
      <c r="AD454" s="30"/>
    </row>
    <row r="455" spans="1:30" ht="25.5" x14ac:dyDescent="0.25">
      <c r="A455" s="4" t="s">
        <v>518</v>
      </c>
      <c r="B455" s="5" t="s">
        <v>33</v>
      </c>
      <c r="C455" s="6" t="s">
        <v>34</v>
      </c>
      <c r="D455" s="6" t="s">
        <v>519</v>
      </c>
      <c r="E455" s="7">
        <v>17108</v>
      </c>
      <c r="F455" s="7" t="s">
        <v>668</v>
      </c>
      <c r="G455" s="7">
        <v>1</v>
      </c>
      <c r="H455" s="7">
        <v>2</v>
      </c>
      <c r="I455" s="21" t="s">
        <v>68</v>
      </c>
      <c r="J455" s="8" t="s">
        <v>631</v>
      </c>
      <c r="K455" s="12">
        <v>191.32</v>
      </c>
      <c r="L455" s="27">
        <f t="shared" si="193"/>
        <v>191.32</v>
      </c>
      <c r="M455" s="27">
        <f t="shared" si="194"/>
        <v>382.64</v>
      </c>
      <c r="N455" s="6" t="s">
        <v>963</v>
      </c>
      <c r="O455" s="39">
        <v>41571</v>
      </c>
      <c r="P455" s="6">
        <v>32</v>
      </c>
      <c r="Q455" s="39">
        <v>41590</v>
      </c>
      <c r="R455" s="9" t="s">
        <v>469</v>
      </c>
      <c r="S455" s="27">
        <v>152.97999999999999</v>
      </c>
      <c r="T455" s="27">
        <f t="shared" si="196"/>
        <v>305.95999999999998</v>
      </c>
      <c r="U455" s="10" t="s">
        <v>1175</v>
      </c>
      <c r="V455" s="29">
        <v>1</v>
      </c>
      <c r="W455" s="28">
        <f t="shared" ref="W455" si="198">V455*S455</f>
        <v>152.97999999999999</v>
      </c>
      <c r="X455" s="9" t="s">
        <v>271</v>
      </c>
      <c r="Y455" s="41">
        <v>41953</v>
      </c>
      <c r="Z455" s="9">
        <v>6576</v>
      </c>
      <c r="AA455" s="9"/>
      <c r="AB455" s="9"/>
      <c r="AC455" s="9"/>
      <c r="AD455" s="30"/>
    </row>
    <row r="456" spans="1:30" ht="25.5" x14ac:dyDescent="0.25">
      <c r="A456" s="4" t="s">
        <v>518</v>
      </c>
      <c r="B456" s="5" t="s">
        <v>33</v>
      </c>
      <c r="C456" s="6" t="s">
        <v>34</v>
      </c>
      <c r="D456" s="6" t="s">
        <v>519</v>
      </c>
      <c r="E456" s="7">
        <v>4740</v>
      </c>
      <c r="F456" s="7" t="s">
        <v>668</v>
      </c>
      <c r="G456" s="7">
        <v>1</v>
      </c>
      <c r="H456" s="7">
        <v>2</v>
      </c>
      <c r="I456" s="21" t="s">
        <v>68</v>
      </c>
      <c r="J456" s="8" t="s">
        <v>632</v>
      </c>
      <c r="K456" s="12">
        <v>889.33</v>
      </c>
      <c r="L456" s="27">
        <f t="shared" si="193"/>
        <v>889.33</v>
      </c>
      <c r="M456" s="27">
        <f t="shared" si="194"/>
        <v>1778.66</v>
      </c>
      <c r="N456" s="6" t="s">
        <v>963</v>
      </c>
      <c r="O456" s="39">
        <v>41571</v>
      </c>
      <c r="P456" s="6">
        <v>33</v>
      </c>
      <c r="Q456" s="39">
        <v>41590</v>
      </c>
      <c r="R456" s="63" t="s">
        <v>977</v>
      </c>
      <c r="S456" s="27"/>
      <c r="T456" s="27">
        <f t="shared" si="196"/>
        <v>0</v>
      </c>
      <c r="U456" s="10"/>
      <c r="V456" s="29"/>
      <c r="W456" s="10"/>
      <c r="X456" s="9"/>
      <c r="Y456" s="9"/>
      <c r="Z456" s="9"/>
      <c r="AA456" s="9"/>
      <c r="AB456" s="9"/>
      <c r="AC456" s="9"/>
      <c r="AD456" s="30"/>
    </row>
    <row r="457" spans="1:30" ht="25.5" x14ac:dyDescent="0.25">
      <c r="A457" s="4" t="s">
        <v>520</v>
      </c>
      <c r="B457" s="5" t="s">
        <v>33</v>
      </c>
      <c r="C457" s="6" t="s">
        <v>34</v>
      </c>
      <c r="D457" s="6" t="s">
        <v>521</v>
      </c>
      <c r="E457" s="7">
        <v>15199</v>
      </c>
      <c r="F457" s="7" t="s">
        <v>668</v>
      </c>
      <c r="G457" s="7">
        <v>1</v>
      </c>
      <c r="H457" s="7">
        <v>2</v>
      </c>
      <c r="I457" s="21" t="s">
        <v>68</v>
      </c>
      <c r="J457" s="8" t="s">
        <v>633</v>
      </c>
      <c r="K457" s="12">
        <v>1789.5</v>
      </c>
      <c r="L457" s="27">
        <f t="shared" ref="L457:L458" si="199">G457*K457</f>
        <v>1789.5</v>
      </c>
      <c r="M457" s="27">
        <f t="shared" ref="M457:M461" si="200">H457*K457</f>
        <v>3579</v>
      </c>
      <c r="N457" s="6" t="s">
        <v>963</v>
      </c>
      <c r="O457" s="39">
        <v>41571</v>
      </c>
      <c r="P457" s="6">
        <v>5</v>
      </c>
      <c r="Q457" s="39">
        <v>41590</v>
      </c>
      <c r="R457" s="9" t="s">
        <v>1178</v>
      </c>
      <c r="S457" s="27">
        <v>1309.96</v>
      </c>
      <c r="T457" s="27">
        <f t="shared" si="196"/>
        <v>2619.92</v>
      </c>
      <c r="U457" s="10" t="s">
        <v>1179</v>
      </c>
      <c r="V457" s="29">
        <v>1</v>
      </c>
      <c r="W457" s="28">
        <f t="shared" ref="W457" si="201">V457*S457</f>
        <v>1309.96</v>
      </c>
      <c r="X457" s="6" t="s">
        <v>271</v>
      </c>
      <c r="Y457" s="39">
        <v>41961</v>
      </c>
      <c r="Z457" s="6">
        <v>882</v>
      </c>
      <c r="AA457" s="9"/>
      <c r="AB457" s="9"/>
      <c r="AC457" s="9"/>
      <c r="AD457" s="30"/>
    </row>
    <row r="458" spans="1:30" ht="76.5" x14ac:dyDescent="0.25">
      <c r="A458" s="4" t="s">
        <v>320</v>
      </c>
      <c r="B458" s="5" t="s">
        <v>31</v>
      </c>
      <c r="C458" s="6" t="s">
        <v>723</v>
      </c>
      <c r="D458" s="6" t="s">
        <v>648</v>
      </c>
      <c r="E458" s="7">
        <v>0</v>
      </c>
      <c r="F458" s="7" t="s">
        <v>668</v>
      </c>
      <c r="G458" s="7">
        <v>8</v>
      </c>
      <c r="H458" s="7">
        <v>8</v>
      </c>
      <c r="I458" s="21" t="s">
        <v>68</v>
      </c>
      <c r="J458" s="8" t="s">
        <v>728</v>
      </c>
      <c r="K458" s="12">
        <v>0</v>
      </c>
      <c r="L458" s="27">
        <f t="shared" si="199"/>
        <v>0</v>
      </c>
      <c r="M458" s="27">
        <f t="shared" si="200"/>
        <v>0</v>
      </c>
      <c r="N458" s="9" t="s">
        <v>724</v>
      </c>
      <c r="O458" s="41"/>
      <c r="P458" s="9"/>
      <c r="Q458" s="41">
        <v>41107</v>
      </c>
      <c r="R458" s="9" t="s">
        <v>725</v>
      </c>
      <c r="S458" s="12"/>
      <c r="T458" s="27">
        <v>617.37</v>
      </c>
      <c r="U458" s="10" t="s">
        <v>726</v>
      </c>
      <c r="V458" s="128">
        <v>8</v>
      </c>
      <c r="W458" s="28">
        <v>617.37</v>
      </c>
      <c r="X458" s="6" t="s">
        <v>271</v>
      </c>
      <c r="Y458" s="39">
        <v>41493</v>
      </c>
      <c r="Z458" s="6">
        <v>4946</v>
      </c>
      <c r="AA458" s="6"/>
      <c r="AB458" s="9"/>
      <c r="AC458" s="9"/>
      <c r="AD458" s="30"/>
    </row>
    <row r="459" spans="1:30" ht="25.5" x14ac:dyDescent="0.25">
      <c r="A459" s="4" t="s">
        <v>729</v>
      </c>
      <c r="B459" s="5" t="s">
        <v>31</v>
      </c>
      <c r="C459" s="6" t="s">
        <v>723</v>
      </c>
      <c r="D459" s="6" t="s">
        <v>648</v>
      </c>
      <c r="E459" s="7">
        <v>965</v>
      </c>
      <c r="F459" s="7" t="s">
        <v>668</v>
      </c>
      <c r="G459" s="7">
        <v>15</v>
      </c>
      <c r="H459" s="7">
        <v>15</v>
      </c>
      <c r="I459" s="21" t="s">
        <v>68</v>
      </c>
      <c r="J459" s="8" t="s">
        <v>742</v>
      </c>
      <c r="K459" s="12">
        <v>84.9</v>
      </c>
      <c r="L459" s="27">
        <f>K459*G459</f>
        <v>1273.5</v>
      </c>
      <c r="M459" s="27">
        <f t="shared" si="200"/>
        <v>1273.5</v>
      </c>
      <c r="N459" s="9" t="s">
        <v>724</v>
      </c>
      <c r="O459" s="41"/>
      <c r="P459" s="9"/>
      <c r="Q459" s="41">
        <v>41107</v>
      </c>
      <c r="R459" s="9" t="s">
        <v>743</v>
      </c>
      <c r="S459" s="12">
        <v>84.9</v>
      </c>
      <c r="T459" s="27">
        <f>S459*H459</f>
        <v>1273.5</v>
      </c>
      <c r="U459" s="10" t="s">
        <v>744</v>
      </c>
      <c r="V459" s="128">
        <v>15</v>
      </c>
      <c r="W459" s="28">
        <f>S459*V459</f>
        <v>1273.5</v>
      </c>
      <c r="X459" s="6" t="s">
        <v>271</v>
      </c>
      <c r="Y459" s="39">
        <v>41520</v>
      </c>
      <c r="Z459" s="6">
        <v>53349</v>
      </c>
      <c r="AA459" s="6"/>
      <c r="AB459" s="9"/>
      <c r="AC459" s="9"/>
      <c r="AD459" s="30"/>
    </row>
    <row r="460" spans="1:30" ht="63.75" x14ac:dyDescent="0.25">
      <c r="A460" s="4" t="s">
        <v>729</v>
      </c>
      <c r="B460" s="5" t="s">
        <v>31</v>
      </c>
      <c r="C460" s="6" t="s">
        <v>723</v>
      </c>
      <c r="D460" s="6" t="s">
        <v>648</v>
      </c>
      <c r="E460" s="7">
        <v>0</v>
      </c>
      <c r="F460" s="7" t="s">
        <v>668</v>
      </c>
      <c r="G460" s="7">
        <v>4</v>
      </c>
      <c r="H460" s="7">
        <v>4</v>
      </c>
      <c r="I460" s="21" t="s">
        <v>68</v>
      </c>
      <c r="J460" s="8" t="s">
        <v>745</v>
      </c>
      <c r="K460" s="12">
        <v>0</v>
      </c>
      <c r="L460" s="27">
        <f>K460*G460</f>
        <v>0</v>
      </c>
      <c r="M460" s="27">
        <f t="shared" si="200"/>
        <v>0</v>
      </c>
      <c r="N460" s="9" t="s">
        <v>724</v>
      </c>
      <c r="O460" s="41"/>
      <c r="P460" s="9"/>
      <c r="Q460" s="41">
        <v>41107</v>
      </c>
      <c r="R460" s="9" t="s">
        <v>746</v>
      </c>
      <c r="S460" s="12"/>
      <c r="T460" s="27">
        <v>202.14</v>
      </c>
      <c r="U460" s="10" t="s">
        <v>747</v>
      </c>
      <c r="V460" s="128">
        <v>4</v>
      </c>
      <c r="W460" s="28">
        <v>202.14</v>
      </c>
      <c r="X460" s="6" t="s">
        <v>271</v>
      </c>
      <c r="Y460" s="39">
        <v>41562</v>
      </c>
      <c r="Z460" s="6">
        <v>1579</v>
      </c>
      <c r="AA460" s="6"/>
      <c r="AB460" s="9"/>
      <c r="AC460" s="9"/>
      <c r="AD460" s="30"/>
    </row>
    <row r="461" spans="1:30" ht="76.5" x14ac:dyDescent="0.25">
      <c r="A461" s="4" t="s">
        <v>729</v>
      </c>
      <c r="B461" s="5" t="s">
        <v>31</v>
      </c>
      <c r="C461" s="6" t="s">
        <v>723</v>
      </c>
      <c r="D461" s="6" t="s">
        <v>648</v>
      </c>
      <c r="E461" s="7">
        <v>0</v>
      </c>
      <c r="F461" s="7" t="s">
        <v>668</v>
      </c>
      <c r="G461" s="7">
        <v>7</v>
      </c>
      <c r="H461" s="7">
        <v>7</v>
      </c>
      <c r="I461" s="21" t="s">
        <v>68</v>
      </c>
      <c r="J461" s="8" t="s">
        <v>730</v>
      </c>
      <c r="K461" s="12">
        <v>0</v>
      </c>
      <c r="L461" s="27">
        <v>0</v>
      </c>
      <c r="M461" s="27">
        <f t="shared" si="200"/>
        <v>0</v>
      </c>
      <c r="N461" s="9" t="s">
        <v>724</v>
      </c>
      <c r="O461" s="41"/>
      <c r="P461" s="9"/>
      <c r="Q461" s="41">
        <v>41107</v>
      </c>
      <c r="R461" s="9" t="s">
        <v>731</v>
      </c>
      <c r="S461" s="12"/>
      <c r="T461" s="27">
        <v>1381.22</v>
      </c>
      <c r="U461" s="29" t="s">
        <v>732</v>
      </c>
      <c r="V461" s="128">
        <v>7</v>
      </c>
      <c r="W461" s="28">
        <v>1381.22</v>
      </c>
      <c r="X461" s="6" t="s">
        <v>271</v>
      </c>
      <c r="Y461" s="39">
        <v>41495</v>
      </c>
      <c r="Z461" s="6">
        <v>3015</v>
      </c>
      <c r="AA461" s="6"/>
      <c r="AB461" s="9"/>
      <c r="AC461" s="9"/>
      <c r="AD461" s="30"/>
    </row>
    <row r="462" spans="1:30" ht="38.25" x14ac:dyDescent="0.25">
      <c r="A462" s="4" t="s">
        <v>729</v>
      </c>
      <c r="B462" s="5" t="s">
        <v>31</v>
      </c>
      <c r="C462" s="6" t="s">
        <v>723</v>
      </c>
      <c r="D462" s="6" t="s">
        <v>648</v>
      </c>
      <c r="E462" s="7">
        <v>0</v>
      </c>
      <c r="F462" s="7" t="s">
        <v>668</v>
      </c>
      <c r="G462" s="7">
        <v>3</v>
      </c>
      <c r="H462" s="7">
        <v>3</v>
      </c>
      <c r="I462" s="21" t="s">
        <v>68</v>
      </c>
      <c r="J462" s="8" t="s">
        <v>736</v>
      </c>
      <c r="K462" s="12">
        <v>0</v>
      </c>
      <c r="L462" s="27">
        <v>0</v>
      </c>
      <c r="M462" s="27">
        <f t="shared" ref="M462:M463" si="202">H462*K462</f>
        <v>0</v>
      </c>
      <c r="N462" s="9" t="s">
        <v>724</v>
      </c>
      <c r="O462" s="41"/>
      <c r="P462" s="9"/>
      <c r="Q462" s="41">
        <v>41107</v>
      </c>
      <c r="R462" s="9" t="s">
        <v>737</v>
      </c>
      <c r="S462" s="12"/>
      <c r="T462" s="27">
        <v>600.5</v>
      </c>
      <c r="U462" s="29" t="s">
        <v>738</v>
      </c>
      <c r="V462" s="128">
        <v>3</v>
      </c>
      <c r="W462" s="28">
        <v>600.5</v>
      </c>
      <c r="X462" s="6"/>
      <c r="Y462" s="39"/>
      <c r="Z462" s="6"/>
      <c r="AA462" s="6"/>
      <c r="AB462" s="9"/>
      <c r="AC462" s="9"/>
      <c r="AD462" s="30"/>
    </row>
    <row r="463" spans="1:30" ht="25.5" x14ac:dyDescent="0.25">
      <c r="A463" s="4" t="s">
        <v>729</v>
      </c>
      <c r="B463" s="5" t="s">
        <v>31</v>
      </c>
      <c r="C463" s="6" t="s">
        <v>723</v>
      </c>
      <c r="D463" s="6" t="s">
        <v>648</v>
      </c>
      <c r="E463" s="7">
        <v>31089</v>
      </c>
      <c r="F463" s="7" t="s">
        <v>668</v>
      </c>
      <c r="G463" s="7">
        <v>10</v>
      </c>
      <c r="H463" s="7">
        <v>10</v>
      </c>
      <c r="I463" s="21" t="s">
        <v>68</v>
      </c>
      <c r="J463" s="8" t="s">
        <v>739</v>
      </c>
      <c r="K463" s="12">
        <v>4.75</v>
      </c>
      <c r="L463" s="27">
        <f t="shared" ref="L463:L470" si="203">K463*G463</f>
        <v>47.5</v>
      </c>
      <c r="M463" s="27">
        <f t="shared" si="202"/>
        <v>47.5</v>
      </c>
      <c r="N463" s="9" t="s">
        <v>724</v>
      </c>
      <c r="O463" s="41"/>
      <c r="P463" s="9"/>
      <c r="Q463" s="41">
        <v>41107</v>
      </c>
      <c r="R463" s="9" t="s">
        <v>740</v>
      </c>
      <c r="S463" s="12">
        <v>4.75</v>
      </c>
      <c r="T463" s="27">
        <f t="shared" ref="T463:T470" si="204">S463*H463</f>
        <v>47.5</v>
      </c>
      <c r="U463" s="29" t="s">
        <v>741</v>
      </c>
      <c r="V463" s="128">
        <v>10</v>
      </c>
      <c r="W463" s="28">
        <f>S463*V463</f>
        <v>47.5</v>
      </c>
      <c r="X463" s="6"/>
      <c r="Y463" s="39"/>
      <c r="Z463" s="6"/>
      <c r="AA463" s="6"/>
      <c r="AB463" s="9"/>
      <c r="AC463" s="9"/>
      <c r="AD463" s="30"/>
    </row>
    <row r="464" spans="1:30" ht="25.5" x14ac:dyDescent="0.25">
      <c r="A464" s="4" t="s">
        <v>729</v>
      </c>
      <c r="B464" s="5" t="s">
        <v>31</v>
      </c>
      <c r="C464" s="6" t="s">
        <v>723</v>
      </c>
      <c r="D464" s="6" t="s">
        <v>648</v>
      </c>
      <c r="E464" s="7">
        <v>289329</v>
      </c>
      <c r="F464" s="7" t="s">
        <v>668</v>
      </c>
      <c r="G464" s="7">
        <v>100</v>
      </c>
      <c r="H464" s="7">
        <v>100</v>
      </c>
      <c r="I464" s="21" t="s">
        <v>68</v>
      </c>
      <c r="J464" s="8" t="s">
        <v>733</v>
      </c>
      <c r="K464" s="12">
        <v>2.4500000000000002</v>
      </c>
      <c r="L464" s="27">
        <f t="shared" si="203"/>
        <v>245.00000000000003</v>
      </c>
      <c r="M464" s="27">
        <f t="shared" ref="M464:M465" si="205">H464*K464</f>
        <v>245.00000000000003</v>
      </c>
      <c r="N464" s="9" t="s">
        <v>724</v>
      </c>
      <c r="O464" s="41"/>
      <c r="P464" s="9"/>
      <c r="Q464" s="41">
        <v>41107</v>
      </c>
      <c r="R464" s="9" t="s">
        <v>734</v>
      </c>
      <c r="S464" s="12">
        <v>2.4500000000000002</v>
      </c>
      <c r="T464" s="27">
        <f t="shared" si="204"/>
        <v>245.00000000000003</v>
      </c>
      <c r="U464" s="29" t="s">
        <v>735</v>
      </c>
      <c r="V464" s="128">
        <v>100</v>
      </c>
      <c r="W464" s="28">
        <f>S464*V464</f>
        <v>245.00000000000003</v>
      </c>
      <c r="X464" s="6" t="s">
        <v>271</v>
      </c>
      <c r="Y464" s="39">
        <v>41495</v>
      </c>
      <c r="Z464" s="6">
        <v>9944</v>
      </c>
      <c r="AA464" s="6"/>
      <c r="AB464" s="9"/>
      <c r="AC464" s="9"/>
      <c r="AD464" s="30"/>
    </row>
    <row r="465" spans="1:30" ht="25.5" x14ac:dyDescent="0.25">
      <c r="A465" s="4" t="s">
        <v>906</v>
      </c>
      <c r="B465" s="5" t="s">
        <v>907</v>
      </c>
      <c r="C465" s="6" t="s">
        <v>28</v>
      </c>
      <c r="D465" s="6" t="s">
        <v>908</v>
      </c>
      <c r="E465" s="7"/>
      <c r="F465" s="7" t="s">
        <v>909</v>
      </c>
      <c r="G465" s="7">
        <v>1</v>
      </c>
      <c r="H465" s="7">
        <v>1</v>
      </c>
      <c r="I465" s="21" t="s">
        <v>911</v>
      </c>
      <c r="J465" s="8" t="s">
        <v>910</v>
      </c>
      <c r="K465" s="12">
        <v>1211.46</v>
      </c>
      <c r="L465" s="27">
        <f t="shared" si="203"/>
        <v>1211.46</v>
      </c>
      <c r="M465" s="27">
        <f t="shared" si="205"/>
        <v>1211.46</v>
      </c>
      <c r="N465" s="9" t="s">
        <v>265</v>
      </c>
      <c r="O465" s="9" t="s">
        <v>265</v>
      </c>
      <c r="P465" s="9" t="s">
        <v>265</v>
      </c>
      <c r="Q465" s="9" t="s">
        <v>265</v>
      </c>
      <c r="R465" s="9" t="s">
        <v>912</v>
      </c>
      <c r="S465" s="27">
        <v>1211.46</v>
      </c>
      <c r="T465" s="27">
        <f t="shared" si="204"/>
        <v>1211.46</v>
      </c>
      <c r="U465" s="29" t="s">
        <v>926</v>
      </c>
      <c r="V465" s="29">
        <v>1</v>
      </c>
      <c r="W465" s="28">
        <f t="shared" ref="W465:W469" si="206">S465*V465</f>
        <v>1211.46</v>
      </c>
      <c r="X465" s="9"/>
      <c r="Y465" s="9"/>
      <c r="Z465" s="9"/>
      <c r="AA465" s="9"/>
      <c r="AB465" s="9"/>
      <c r="AC465" s="9"/>
      <c r="AD465" s="30"/>
    </row>
    <row r="466" spans="1:30" ht="25.5" x14ac:dyDescent="0.25">
      <c r="A466" s="4" t="s">
        <v>913</v>
      </c>
      <c r="B466" s="5" t="s">
        <v>914</v>
      </c>
      <c r="C466" s="6" t="s">
        <v>28</v>
      </c>
      <c r="D466" s="6" t="s">
        <v>908</v>
      </c>
      <c r="E466" s="7"/>
      <c r="F466" s="7" t="s">
        <v>909</v>
      </c>
      <c r="G466" s="7">
        <v>1</v>
      </c>
      <c r="H466" s="7">
        <v>1</v>
      </c>
      <c r="I466" s="21" t="s">
        <v>911</v>
      </c>
      <c r="J466" s="8" t="s">
        <v>915</v>
      </c>
      <c r="K466" s="12">
        <v>376.76</v>
      </c>
      <c r="L466" s="27">
        <f t="shared" si="203"/>
        <v>376.76</v>
      </c>
      <c r="M466" s="27">
        <f t="shared" ref="M466" si="207">H466*K466</f>
        <v>376.76</v>
      </c>
      <c r="N466" s="9" t="s">
        <v>265</v>
      </c>
      <c r="O466" s="9" t="s">
        <v>265</v>
      </c>
      <c r="P466" s="9" t="s">
        <v>265</v>
      </c>
      <c r="Q466" s="9" t="s">
        <v>265</v>
      </c>
      <c r="R466" s="9" t="s">
        <v>916</v>
      </c>
      <c r="S466" s="27">
        <v>376.76</v>
      </c>
      <c r="T466" s="27">
        <f t="shared" si="204"/>
        <v>376.76</v>
      </c>
      <c r="U466" s="29"/>
      <c r="V466" s="29"/>
      <c r="W466" s="28">
        <f t="shared" si="206"/>
        <v>0</v>
      </c>
      <c r="X466" s="9"/>
      <c r="Y466" s="9"/>
      <c r="Z466" s="9"/>
      <c r="AA466" s="9"/>
      <c r="AB466" s="9"/>
      <c r="AC466" s="9"/>
      <c r="AD466" s="30"/>
    </row>
    <row r="467" spans="1:30" ht="25.5" x14ac:dyDescent="0.25">
      <c r="A467" s="4" t="s">
        <v>917</v>
      </c>
      <c r="B467" s="5" t="s">
        <v>914</v>
      </c>
      <c r="C467" s="6" t="s">
        <v>28</v>
      </c>
      <c r="D467" s="6" t="s">
        <v>908</v>
      </c>
      <c r="E467" s="7"/>
      <c r="F467" s="7" t="s">
        <v>909</v>
      </c>
      <c r="G467" s="7">
        <v>1</v>
      </c>
      <c r="H467" s="7">
        <v>1</v>
      </c>
      <c r="I467" s="21" t="s">
        <v>911</v>
      </c>
      <c r="J467" s="8" t="s">
        <v>918</v>
      </c>
      <c r="K467" s="12">
        <v>53.2</v>
      </c>
      <c r="L467" s="27">
        <f t="shared" si="203"/>
        <v>53.2</v>
      </c>
      <c r="M467" s="27">
        <f t="shared" ref="M467:M468" si="208">H467*K467</f>
        <v>53.2</v>
      </c>
      <c r="N467" s="9" t="s">
        <v>265</v>
      </c>
      <c r="O467" s="9" t="s">
        <v>265</v>
      </c>
      <c r="P467" s="9" t="s">
        <v>265</v>
      </c>
      <c r="Q467" s="9" t="s">
        <v>265</v>
      </c>
      <c r="R467" s="9" t="s">
        <v>919</v>
      </c>
      <c r="S467" s="27">
        <v>53.2</v>
      </c>
      <c r="T467" s="27">
        <f t="shared" si="204"/>
        <v>53.2</v>
      </c>
      <c r="U467" s="29" t="s">
        <v>927</v>
      </c>
      <c r="V467" s="29">
        <v>1</v>
      </c>
      <c r="W467" s="28">
        <f t="shared" si="206"/>
        <v>53.2</v>
      </c>
      <c r="X467" s="9"/>
      <c r="Y467" s="9"/>
      <c r="Z467" s="9"/>
      <c r="AA467" s="9"/>
      <c r="AB467" s="9"/>
      <c r="AC467" s="9"/>
      <c r="AD467" s="30"/>
    </row>
    <row r="468" spans="1:30" ht="25.5" x14ac:dyDescent="0.25">
      <c r="A468" s="16" t="s">
        <v>920</v>
      </c>
      <c r="B468" s="17" t="s">
        <v>27</v>
      </c>
      <c r="C468" s="18" t="s">
        <v>28</v>
      </c>
      <c r="D468" s="18" t="s">
        <v>921</v>
      </c>
      <c r="E468" s="24">
        <v>47678</v>
      </c>
      <c r="F468" s="24" t="s">
        <v>909</v>
      </c>
      <c r="G468" s="24">
        <v>50</v>
      </c>
      <c r="H468" s="24">
        <v>50</v>
      </c>
      <c r="I468" s="23" t="s">
        <v>922</v>
      </c>
      <c r="J468" s="25" t="s">
        <v>923</v>
      </c>
      <c r="K468" s="26">
        <v>42</v>
      </c>
      <c r="L468" s="44">
        <f t="shared" si="203"/>
        <v>2100</v>
      </c>
      <c r="M468" s="44">
        <f t="shared" si="208"/>
        <v>2100</v>
      </c>
      <c r="N468" s="46" t="s">
        <v>265</v>
      </c>
      <c r="O468" s="46" t="s">
        <v>265</v>
      </c>
      <c r="P468" s="46" t="s">
        <v>265</v>
      </c>
      <c r="Q468" s="46" t="s">
        <v>265</v>
      </c>
      <c r="R468" s="46" t="s">
        <v>924</v>
      </c>
      <c r="S468" s="44">
        <v>42</v>
      </c>
      <c r="T468" s="44">
        <f t="shared" si="204"/>
        <v>2100</v>
      </c>
      <c r="U468" s="49" t="s">
        <v>925</v>
      </c>
      <c r="V468" s="49">
        <v>50</v>
      </c>
      <c r="W468" s="50">
        <f t="shared" si="206"/>
        <v>2100</v>
      </c>
      <c r="X468" s="46"/>
      <c r="Y468" s="46"/>
      <c r="Z468" s="46"/>
      <c r="AA468" s="9"/>
      <c r="AB468" s="9"/>
      <c r="AC468" s="9"/>
      <c r="AD468" s="30"/>
    </row>
    <row r="469" spans="1:30" ht="25.5" x14ac:dyDescent="0.25">
      <c r="A469" s="4" t="s">
        <v>928</v>
      </c>
      <c r="B469" s="5" t="s">
        <v>415</v>
      </c>
      <c r="C469" s="6" t="s">
        <v>929</v>
      </c>
      <c r="D469" s="6" t="s">
        <v>930</v>
      </c>
      <c r="E469" s="7">
        <v>10642</v>
      </c>
      <c r="F469" s="7" t="s">
        <v>672</v>
      </c>
      <c r="G469" s="7">
        <v>1</v>
      </c>
      <c r="H469" s="7">
        <v>1</v>
      </c>
      <c r="I469" s="7" t="s">
        <v>68</v>
      </c>
      <c r="J469" s="22" t="s">
        <v>931</v>
      </c>
      <c r="K469" s="129">
        <v>20</v>
      </c>
      <c r="L469" s="27">
        <f t="shared" si="203"/>
        <v>20</v>
      </c>
      <c r="M469" s="27">
        <f t="shared" ref="M469" si="209">H469*K469</f>
        <v>20</v>
      </c>
      <c r="N469" s="9" t="s">
        <v>265</v>
      </c>
      <c r="O469" s="9" t="s">
        <v>265</v>
      </c>
      <c r="P469" s="9" t="s">
        <v>265</v>
      </c>
      <c r="Q469" s="9" t="s">
        <v>265</v>
      </c>
      <c r="R469" s="9" t="s">
        <v>932</v>
      </c>
      <c r="S469" s="27">
        <v>20</v>
      </c>
      <c r="T469" s="27">
        <f t="shared" si="204"/>
        <v>20</v>
      </c>
      <c r="U469" s="29" t="s">
        <v>960</v>
      </c>
      <c r="V469" s="29">
        <v>1</v>
      </c>
      <c r="W469" s="28">
        <f t="shared" si="206"/>
        <v>20</v>
      </c>
      <c r="X469" s="6" t="s">
        <v>271</v>
      </c>
      <c r="Y469" s="39">
        <v>41591</v>
      </c>
      <c r="Z469" s="6">
        <v>3511</v>
      </c>
      <c r="AA469" s="6"/>
      <c r="AB469" s="9"/>
      <c r="AC469" s="9"/>
      <c r="AD469" s="30"/>
    </row>
    <row r="470" spans="1:30" ht="25.5" x14ac:dyDescent="0.25">
      <c r="A470" s="16" t="s">
        <v>933</v>
      </c>
      <c r="B470" s="17" t="s">
        <v>415</v>
      </c>
      <c r="C470" s="18" t="s">
        <v>929</v>
      </c>
      <c r="D470" s="18" t="s">
        <v>934</v>
      </c>
      <c r="E470" s="24">
        <v>24333</v>
      </c>
      <c r="F470" s="24" t="s">
        <v>672</v>
      </c>
      <c r="G470" s="24">
        <v>1</v>
      </c>
      <c r="H470" s="24">
        <v>1</v>
      </c>
      <c r="I470" s="24" t="s">
        <v>68</v>
      </c>
      <c r="J470" s="130" t="s">
        <v>935</v>
      </c>
      <c r="K470" s="26">
        <v>28893.05</v>
      </c>
      <c r="L470" s="44">
        <f t="shared" si="203"/>
        <v>28893.05</v>
      </c>
      <c r="M470" s="44">
        <f t="shared" ref="M470" si="210">H470*K470</f>
        <v>28893.05</v>
      </c>
      <c r="N470" s="46" t="s">
        <v>265</v>
      </c>
      <c r="O470" s="9" t="s">
        <v>265</v>
      </c>
      <c r="P470" s="9" t="s">
        <v>265</v>
      </c>
      <c r="Q470" s="9" t="s">
        <v>265</v>
      </c>
      <c r="R470" s="9" t="s">
        <v>932</v>
      </c>
      <c r="S470" s="27">
        <v>28893.05</v>
      </c>
      <c r="T470" s="27">
        <f t="shared" si="204"/>
        <v>28893.05</v>
      </c>
      <c r="U470" s="29" t="s">
        <v>961</v>
      </c>
      <c r="V470" s="29">
        <v>1</v>
      </c>
      <c r="W470" s="28">
        <f t="shared" ref="W470" si="211">S470*V470</f>
        <v>28893.05</v>
      </c>
      <c r="X470" s="6" t="s">
        <v>271</v>
      </c>
      <c r="Y470" s="39">
        <v>41591</v>
      </c>
      <c r="Z470" s="6">
        <v>2463</v>
      </c>
      <c r="AA470" s="6"/>
      <c r="AB470" s="9"/>
      <c r="AC470" s="9"/>
      <c r="AD470" s="30"/>
    </row>
    <row r="471" spans="1:30" ht="25.5" x14ac:dyDescent="0.25">
      <c r="A471" s="4" t="s">
        <v>936</v>
      </c>
      <c r="B471" s="5" t="s">
        <v>31</v>
      </c>
      <c r="C471" s="6" t="s">
        <v>34</v>
      </c>
      <c r="D471" s="6" t="s">
        <v>645</v>
      </c>
      <c r="E471" s="7">
        <v>150236</v>
      </c>
      <c r="F471" s="6" t="s">
        <v>668</v>
      </c>
      <c r="G471" s="7">
        <v>1</v>
      </c>
      <c r="H471" s="7">
        <v>20</v>
      </c>
      <c r="I471" s="21" t="s">
        <v>68</v>
      </c>
      <c r="J471" s="144" t="s">
        <v>235</v>
      </c>
      <c r="K471" s="13">
        <v>486</v>
      </c>
      <c r="L471" s="27">
        <f t="shared" ref="L471:L472" si="212">K471*G471</f>
        <v>486</v>
      </c>
      <c r="M471" s="27">
        <f t="shared" ref="M471:M472" si="213">H471*K471</f>
        <v>9720</v>
      </c>
      <c r="N471" s="6" t="s">
        <v>488</v>
      </c>
      <c r="O471" s="41">
        <v>41759</v>
      </c>
      <c r="P471" s="6">
        <v>6</v>
      </c>
      <c r="Q471" s="39">
        <v>41766</v>
      </c>
      <c r="R471" s="9" t="s">
        <v>1075</v>
      </c>
      <c r="S471" s="27">
        <v>472</v>
      </c>
      <c r="T471" s="27">
        <f>S471*H471</f>
        <v>9440</v>
      </c>
      <c r="U471" s="29" t="s">
        <v>1148</v>
      </c>
      <c r="V471" s="29">
        <v>1</v>
      </c>
      <c r="W471" s="28">
        <f>V471*S471</f>
        <v>472</v>
      </c>
      <c r="X471" s="6" t="s">
        <v>271</v>
      </c>
      <c r="Y471" s="39">
        <v>41837</v>
      </c>
      <c r="Z471" s="55">
        <v>292</v>
      </c>
      <c r="AA471" s="160">
        <f t="shared" ref="AA471:AA472" si="214">H471-V471</f>
        <v>19</v>
      </c>
      <c r="AB471" s="9">
        <v>1</v>
      </c>
      <c r="AC471" s="27">
        <f t="shared" ref="AC471:AC472" si="215">AB471*S471</f>
        <v>472</v>
      </c>
    </row>
    <row r="472" spans="1:30" ht="25.5" x14ac:dyDescent="0.25">
      <c r="A472" s="4" t="s">
        <v>936</v>
      </c>
      <c r="B472" s="5" t="s">
        <v>31</v>
      </c>
      <c r="C472" s="6" t="s">
        <v>34</v>
      </c>
      <c r="D472" s="6" t="s">
        <v>645</v>
      </c>
      <c r="E472" s="7">
        <v>150236</v>
      </c>
      <c r="F472" s="6" t="s">
        <v>668</v>
      </c>
      <c r="G472" s="7">
        <v>1</v>
      </c>
      <c r="H472" s="7">
        <v>20</v>
      </c>
      <c r="I472" s="21" t="s">
        <v>68</v>
      </c>
      <c r="J472" s="144" t="s">
        <v>235</v>
      </c>
      <c r="K472" s="13">
        <v>465</v>
      </c>
      <c r="L472" s="27">
        <f t="shared" si="212"/>
        <v>465</v>
      </c>
      <c r="M472" s="27">
        <f t="shared" si="213"/>
        <v>9300</v>
      </c>
      <c r="N472" s="6" t="s">
        <v>488</v>
      </c>
      <c r="O472" s="41">
        <v>41759</v>
      </c>
      <c r="P472" s="6">
        <v>7</v>
      </c>
      <c r="Q472" s="39">
        <v>41766</v>
      </c>
      <c r="R472" s="9" t="s">
        <v>1076</v>
      </c>
      <c r="S472" s="27">
        <v>344.88</v>
      </c>
      <c r="T472" s="27">
        <f>S472*H472</f>
        <v>6897.6</v>
      </c>
      <c r="U472" s="29" t="s">
        <v>1151</v>
      </c>
      <c r="V472" s="29">
        <v>11</v>
      </c>
      <c r="W472" s="28">
        <f>V472*S472</f>
        <v>3793.68</v>
      </c>
      <c r="X472" s="6" t="s">
        <v>271</v>
      </c>
      <c r="Y472" s="39">
        <v>41857</v>
      </c>
      <c r="Z472" s="55">
        <v>993</v>
      </c>
      <c r="AA472" s="160">
        <f t="shared" si="214"/>
        <v>9</v>
      </c>
      <c r="AB472" s="9">
        <v>11</v>
      </c>
      <c r="AC472" s="27">
        <f t="shared" si="215"/>
        <v>3793.68</v>
      </c>
    </row>
    <row r="473" spans="1:30" ht="38.25" x14ac:dyDescent="0.25">
      <c r="A473" s="4" t="s">
        <v>320</v>
      </c>
      <c r="B473" s="5" t="s">
        <v>33</v>
      </c>
      <c r="C473" s="6" t="s">
        <v>720</v>
      </c>
      <c r="D473" s="6" t="s">
        <v>640</v>
      </c>
      <c r="E473" s="7">
        <v>150525</v>
      </c>
      <c r="F473" s="6" t="s">
        <v>668</v>
      </c>
      <c r="G473" s="7">
        <v>3</v>
      </c>
      <c r="H473" s="7">
        <v>3</v>
      </c>
      <c r="I473" s="21" t="s">
        <v>68</v>
      </c>
      <c r="J473" s="34" t="s">
        <v>951</v>
      </c>
      <c r="K473" s="13">
        <v>363.98</v>
      </c>
      <c r="L473" s="27">
        <f t="shared" ref="L473" si="216">K473*G473</f>
        <v>1091.94</v>
      </c>
      <c r="M473" s="27">
        <f t="shared" ref="M473:M474" si="217">H473*K473</f>
        <v>1091.94</v>
      </c>
      <c r="N473" s="9" t="s">
        <v>952</v>
      </c>
      <c r="O473" s="9"/>
      <c r="P473" s="6">
        <v>12</v>
      </c>
      <c r="Q473" s="9"/>
      <c r="R473" s="9" t="s">
        <v>953</v>
      </c>
      <c r="S473" s="27">
        <v>363.98</v>
      </c>
      <c r="T473" s="27">
        <f t="shared" ref="T473:T474" si="218">S473*H473</f>
        <v>1091.94</v>
      </c>
      <c r="U473" s="29" t="s">
        <v>954</v>
      </c>
      <c r="V473" s="29">
        <v>3</v>
      </c>
      <c r="W473" s="28">
        <f t="shared" ref="W473:W475" si="219">S473*V473</f>
        <v>1091.94</v>
      </c>
      <c r="X473" s="6" t="s">
        <v>271</v>
      </c>
      <c r="Y473" s="39">
        <v>41492</v>
      </c>
      <c r="Z473" s="6">
        <v>2124</v>
      </c>
      <c r="AA473" s="6"/>
      <c r="AB473" s="9"/>
      <c r="AC473" s="9"/>
      <c r="AD473" s="30"/>
    </row>
    <row r="474" spans="1:30" ht="25.5" x14ac:dyDescent="0.25">
      <c r="A474" s="4" t="s">
        <v>320</v>
      </c>
      <c r="B474" s="5" t="s">
        <v>33</v>
      </c>
      <c r="C474" s="6" t="s">
        <v>720</v>
      </c>
      <c r="D474" s="6" t="s">
        <v>640</v>
      </c>
      <c r="E474" s="7">
        <v>14273</v>
      </c>
      <c r="F474" s="6" t="s">
        <v>668</v>
      </c>
      <c r="G474" s="7">
        <v>2</v>
      </c>
      <c r="H474" s="7">
        <v>2</v>
      </c>
      <c r="I474" s="21" t="s">
        <v>68</v>
      </c>
      <c r="J474" s="34" t="s">
        <v>955</v>
      </c>
      <c r="K474" s="13">
        <v>198</v>
      </c>
      <c r="L474" s="27">
        <f>K474*G474</f>
        <v>396</v>
      </c>
      <c r="M474" s="27">
        <f t="shared" si="217"/>
        <v>396</v>
      </c>
      <c r="N474" s="9" t="s">
        <v>952</v>
      </c>
      <c r="O474" s="9"/>
      <c r="P474" s="6">
        <v>13</v>
      </c>
      <c r="Q474" s="9"/>
      <c r="R474" s="9" t="s">
        <v>953</v>
      </c>
      <c r="S474" s="27">
        <v>198</v>
      </c>
      <c r="T474" s="27">
        <f t="shared" si="218"/>
        <v>396</v>
      </c>
      <c r="U474" s="29" t="s">
        <v>954</v>
      </c>
      <c r="V474" s="29">
        <v>2</v>
      </c>
      <c r="W474" s="28">
        <f t="shared" si="219"/>
        <v>396</v>
      </c>
      <c r="X474" s="6" t="s">
        <v>271</v>
      </c>
      <c r="Y474" s="39">
        <v>41492</v>
      </c>
      <c r="Z474" s="6">
        <v>2124</v>
      </c>
      <c r="AA474" s="6"/>
      <c r="AB474" s="9"/>
      <c r="AC474" s="9"/>
      <c r="AD474" s="30"/>
    </row>
    <row r="475" spans="1:30" x14ac:dyDescent="0.25">
      <c r="A475" s="4" t="s">
        <v>320</v>
      </c>
      <c r="B475" s="5" t="s">
        <v>77</v>
      </c>
      <c r="C475" s="6" t="s">
        <v>28</v>
      </c>
      <c r="D475" s="6" t="s">
        <v>490</v>
      </c>
      <c r="E475" s="6">
        <v>369359</v>
      </c>
      <c r="F475" s="6" t="s">
        <v>946</v>
      </c>
      <c r="G475" s="6">
        <v>1</v>
      </c>
      <c r="H475" s="6">
        <v>1</v>
      </c>
      <c r="I475" s="6" t="s">
        <v>68</v>
      </c>
      <c r="J475" s="9" t="s">
        <v>947</v>
      </c>
      <c r="K475" s="27">
        <v>10182</v>
      </c>
      <c r="L475" s="27">
        <f t="shared" ref="L475" si="220">K475*G475</f>
        <v>10182</v>
      </c>
      <c r="M475" s="27">
        <f t="shared" ref="M475" si="221">H475*K475</f>
        <v>10182</v>
      </c>
      <c r="N475" s="9" t="s">
        <v>265</v>
      </c>
      <c r="O475" s="9" t="s">
        <v>265</v>
      </c>
      <c r="P475" s="9" t="s">
        <v>265</v>
      </c>
      <c r="Q475" s="9" t="s">
        <v>265</v>
      </c>
      <c r="R475" s="9" t="s">
        <v>948</v>
      </c>
      <c r="S475" s="27">
        <v>10182</v>
      </c>
      <c r="T475" s="27">
        <f t="shared" ref="T475" si="222">S475*H475</f>
        <v>10182</v>
      </c>
      <c r="U475" s="29" t="s">
        <v>949</v>
      </c>
      <c r="V475" s="29">
        <v>1</v>
      </c>
      <c r="W475" s="28">
        <f t="shared" si="219"/>
        <v>10182</v>
      </c>
      <c r="X475" s="6" t="s">
        <v>271</v>
      </c>
      <c r="Y475" s="39">
        <v>41564</v>
      </c>
      <c r="Z475" s="6">
        <v>36701</v>
      </c>
      <c r="AA475" s="6"/>
      <c r="AB475" s="9"/>
      <c r="AC475" s="9"/>
      <c r="AD475" s="30"/>
    </row>
    <row r="476" spans="1:30" x14ac:dyDescent="0.25">
      <c r="A476" s="4" t="s">
        <v>320</v>
      </c>
      <c r="B476" s="5" t="s">
        <v>77</v>
      </c>
      <c r="C476" s="6" t="s">
        <v>28</v>
      </c>
      <c r="D476" s="6" t="s">
        <v>490</v>
      </c>
      <c r="E476" s="6">
        <v>404797</v>
      </c>
      <c r="F476" s="6" t="s">
        <v>946</v>
      </c>
      <c r="G476" s="6">
        <v>1</v>
      </c>
      <c r="H476" s="6">
        <v>1</v>
      </c>
      <c r="I476" s="6" t="s">
        <v>68</v>
      </c>
      <c r="J476" s="9" t="s">
        <v>950</v>
      </c>
      <c r="K476" s="27">
        <v>1877</v>
      </c>
      <c r="L476" s="27">
        <f t="shared" ref="L476" si="223">K476*G476</f>
        <v>1877</v>
      </c>
      <c r="M476" s="27">
        <f t="shared" ref="M476" si="224">H476*K476</f>
        <v>1877</v>
      </c>
      <c r="N476" s="9" t="s">
        <v>265</v>
      </c>
      <c r="O476" s="9" t="s">
        <v>265</v>
      </c>
      <c r="P476" s="9" t="s">
        <v>265</v>
      </c>
      <c r="Q476" s="9" t="s">
        <v>265</v>
      </c>
      <c r="R476" s="9" t="s">
        <v>948</v>
      </c>
      <c r="S476" s="27">
        <v>1877</v>
      </c>
      <c r="T476" s="27">
        <f t="shared" ref="T476:T479" si="225">S476*H476</f>
        <v>1877</v>
      </c>
      <c r="U476" s="29" t="s">
        <v>949</v>
      </c>
      <c r="V476" s="29">
        <v>1</v>
      </c>
      <c r="W476" s="28">
        <f t="shared" ref="W476" si="226">S476*V476</f>
        <v>1877</v>
      </c>
      <c r="X476" s="6" t="s">
        <v>271</v>
      </c>
      <c r="Y476" s="39">
        <v>41564</v>
      </c>
      <c r="Z476" s="6">
        <v>36701</v>
      </c>
      <c r="AA476" s="6"/>
      <c r="AB476" s="9"/>
      <c r="AC476" s="9"/>
      <c r="AD476" s="30"/>
    </row>
    <row r="477" spans="1:30" x14ac:dyDescent="0.25">
      <c r="A477" s="4" t="s">
        <v>1000</v>
      </c>
      <c r="B477" s="5" t="s">
        <v>33</v>
      </c>
      <c r="C477" s="6" t="s">
        <v>34</v>
      </c>
      <c r="D477" s="6" t="s">
        <v>654</v>
      </c>
      <c r="E477" s="6">
        <v>4391</v>
      </c>
      <c r="F477" s="6" t="s">
        <v>668</v>
      </c>
      <c r="G477" s="6">
        <v>500</v>
      </c>
      <c r="H477" s="6">
        <v>30000</v>
      </c>
      <c r="I477" s="6" t="s">
        <v>1001</v>
      </c>
      <c r="J477" s="9" t="s">
        <v>1002</v>
      </c>
      <c r="K477" s="27">
        <v>4.18</v>
      </c>
      <c r="L477" s="27">
        <f t="shared" ref="L477:L492" si="227">K477*G477</f>
        <v>2090</v>
      </c>
      <c r="M477" s="27">
        <f t="shared" ref="M477:M492" si="228">H477*K477</f>
        <v>125399.99999999999</v>
      </c>
      <c r="N477" s="9" t="s">
        <v>1155</v>
      </c>
      <c r="O477" s="41">
        <v>41801</v>
      </c>
      <c r="P477" s="6">
        <v>1</v>
      </c>
      <c r="Q477" s="41">
        <v>41803</v>
      </c>
      <c r="R477" s="9" t="s">
        <v>1156</v>
      </c>
      <c r="S477" s="27">
        <v>3.72</v>
      </c>
      <c r="T477" s="27">
        <f>S477*H477</f>
        <v>111600</v>
      </c>
      <c r="U477" s="29"/>
      <c r="V477" s="29"/>
      <c r="W477" s="10"/>
      <c r="X477" s="9"/>
      <c r="Y477" s="9"/>
      <c r="Z477" s="136"/>
      <c r="AA477" s="161">
        <f>H477-V477</f>
        <v>30000</v>
      </c>
      <c r="AB477" s="9"/>
      <c r="AC477" s="27">
        <f>AB477*S477</f>
        <v>0</v>
      </c>
    </row>
    <row r="478" spans="1:30" x14ac:dyDescent="0.25">
      <c r="A478" s="4" t="s">
        <v>1003</v>
      </c>
      <c r="B478" s="5" t="s">
        <v>347</v>
      </c>
      <c r="C478" s="6" t="s">
        <v>929</v>
      </c>
      <c r="D478" s="6" t="s">
        <v>1004</v>
      </c>
      <c r="E478" s="6">
        <v>25232</v>
      </c>
      <c r="F478" s="6" t="s">
        <v>668</v>
      </c>
      <c r="G478" s="6">
        <v>1</v>
      </c>
      <c r="H478" s="6">
        <v>1</v>
      </c>
      <c r="I478" s="6" t="s">
        <v>68</v>
      </c>
      <c r="J478" s="9" t="s">
        <v>1005</v>
      </c>
      <c r="K478" s="27">
        <v>1300</v>
      </c>
      <c r="L478" s="27">
        <f t="shared" si="227"/>
        <v>1300</v>
      </c>
      <c r="M478" s="27">
        <f t="shared" si="228"/>
        <v>1300</v>
      </c>
      <c r="N478" s="9" t="s">
        <v>265</v>
      </c>
      <c r="O478" s="9" t="s">
        <v>265</v>
      </c>
      <c r="P478" s="9" t="s">
        <v>265</v>
      </c>
      <c r="Q478" s="9" t="s">
        <v>265</v>
      </c>
      <c r="R478" s="9" t="s">
        <v>1064</v>
      </c>
      <c r="S478" s="27">
        <v>1300</v>
      </c>
      <c r="T478" s="27">
        <f t="shared" si="225"/>
        <v>1300</v>
      </c>
      <c r="U478" s="29" t="s">
        <v>1065</v>
      </c>
      <c r="V478" s="29">
        <v>1</v>
      </c>
      <c r="W478" s="28">
        <f t="shared" ref="W478:W480" si="229">S478*V478</f>
        <v>1300</v>
      </c>
      <c r="X478" s="6" t="s">
        <v>271</v>
      </c>
      <c r="Y478" s="39">
        <v>41614</v>
      </c>
      <c r="Z478" s="6">
        <v>305</v>
      </c>
      <c r="AA478" s="6"/>
      <c r="AB478" s="9"/>
      <c r="AC478" s="9"/>
      <c r="AD478" s="30"/>
    </row>
    <row r="479" spans="1:30" x14ac:dyDescent="0.25">
      <c r="A479" s="4" t="s">
        <v>1006</v>
      </c>
      <c r="B479" s="5" t="s">
        <v>907</v>
      </c>
      <c r="C479" s="6" t="s">
        <v>929</v>
      </c>
      <c r="D479" s="6" t="s">
        <v>1004</v>
      </c>
      <c r="E479" s="6">
        <v>25232</v>
      </c>
      <c r="F479" s="6" t="s">
        <v>668</v>
      </c>
      <c r="G479" s="6">
        <v>1</v>
      </c>
      <c r="H479" s="6">
        <v>1</v>
      </c>
      <c r="I479" s="6" t="s">
        <v>68</v>
      </c>
      <c r="J479" s="9" t="s">
        <v>1007</v>
      </c>
      <c r="K479" s="27">
        <v>1300</v>
      </c>
      <c r="L479" s="27">
        <f t="shared" si="227"/>
        <v>1300</v>
      </c>
      <c r="M479" s="27">
        <f t="shared" si="228"/>
        <v>1300</v>
      </c>
      <c r="N479" s="9" t="s">
        <v>265</v>
      </c>
      <c r="O479" s="9" t="s">
        <v>265</v>
      </c>
      <c r="P479" s="9" t="s">
        <v>265</v>
      </c>
      <c r="Q479" s="9" t="s">
        <v>265</v>
      </c>
      <c r="R479" s="9" t="s">
        <v>1064</v>
      </c>
      <c r="S479" s="27">
        <v>1300</v>
      </c>
      <c r="T479" s="27">
        <f t="shared" si="225"/>
        <v>1300</v>
      </c>
      <c r="U479" s="29" t="s">
        <v>1066</v>
      </c>
      <c r="V479" s="29">
        <v>1</v>
      </c>
      <c r="W479" s="28">
        <f t="shared" si="229"/>
        <v>1300</v>
      </c>
      <c r="X479" s="6" t="s">
        <v>271</v>
      </c>
      <c r="Y479" s="39">
        <v>41614</v>
      </c>
      <c r="Z479" s="6">
        <v>304</v>
      </c>
      <c r="AA479" s="6"/>
      <c r="AB479" s="9"/>
      <c r="AC479" s="9"/>
      <c r="AD479" s="30"/>
    </row>
    <row r="480" spans="1:30" x14ac:dyDescent="0.25">
      <c r="A480" s="4" t="s">
        <v>1008</v>
      </c>
      <c r="B480" s="5" t="s">
        <v>1009</v>
      </c>
      <c r="C480" s="6" t="s">
        <v>929</v>
      </c>
      <c r="D480" s="6" t="s">
        <v>934</v>
      </c>
      <c r="E480" s="6">
        <v>24333</v>
      </c>
      <c r="F480" s="6" t="s">
        <v>672</v>
      </c>
      <c r="G480" s="6">
        <v>1</v>
      </c>
      <c r="H480" s="6">
        <v>1</v>
      </c>
      <c r="I480" s="6" t="s">
        <v>68</v>
      </c>
      <c r="J480" s="9" t="s">
        <v>1010</v>
      </c>
      <c r="K480" s="27">
        <v>15470</v>
      </c>
      <c r="L480" s="27">
        <f t="shared" si="227"/>
        <v>15470</v>
      </c>
      <c r="M480" s="27">
        <f t="shared" si="228"/>
        <v>15470</v>
      </c>
      <c r="N480" s="9" t="s">
        <v>265</v>
      </c>
      <c r="O480" s="9" t="s">
        <v>265</v>
      </c>
      <c r="P480" s="9" t="s">
        <v>265</v>
      </c>
      <c r="Q480" s="9" t="s">
        <v>265</v>
      </c>
      <c r="R480" s="9" t="s">
        <v>1030</v>
      </c>
      <c r="S480" s="27">
        <v>15470</v>
      </c>
      <c r="T480" s="27">
        <f t="shared" ref="T480" si="230">S480*H480</f>
        <v>15470</v>
      </c>
      <c r="U480" s="29" t="s">
        <v>1031</v>
      </c>
      <c r="V480" s="29">
        <v>1</v>
      </c>
      <c r="W480" s="28">
        <f t="shared" si="229"/>
        <v>15470</v>
      </c>
      <c r="X480" s="6" t="s">
        <v>271</v>
      </c>
      <c r="Y480" s="39">
        <v>41660</v>
      </c>
      <c r="Z480" s="6">
        <v>5505</v>
      </c>
      <c r="AA480" s="9"/>
      <c r="AB480" s="9"/>
      <c r="AC480" s="9"/>
      <c r="AD480" s="30"/>
    </row>
    <row r="481" spans="1:30" x14ac:dyDescent="0.25">
      <c r="A481" s="4" t="s">
        <v>1011</v>
      </c>
      <c r="B481" s="5" t="s">
        <v>33</v>
      </c>
      <c r="C481" s="6" t="s">
        <v>28</v>
      </c>
      <c r="D481" s="6" t="s">
        <v>662</v>
      </c>
      <c r="E481" s="6">
        <v>4316</v>
      </c>
      <c r="F481" s="6" t="s">
        <v>668</v>
      </c>
      <c r="G481" s="6">
        <v>12</v>
      </c>
      <c r="H481" s="6">
        <v>12</v>
      </c>
      <c r="I481" s="6" t="s">
        <v>1012</v>
      </c>
      <c r="J481" s="9" t="s">
        <v>1013</v>
      </c>
      <c r="K481" s="27">
        <v>7000</v>
      </c>
      <c r="L481" s="27">
        <f t="shared" si="227"/>
        <v>84000</v>
      </c>
      <c r="M481" s="27">
        <f t="shared" si="228"/>
        <v>84000</v>
      </c>
      <c r="N481" s="9"/>
      <c r="O481" s="9"/>
      <c r="P481" s="6"/>
      <c r="Q481" s="9"/>
      <c r="R481" s="9"/>
      <c r="S481" s="9"/>
      <c r="T481" s="9"/>
      <c r="U481" s="29"/>
      <c r="V481" s="29"/>
      <c r="W481" s="10"/>
      <c r="X481" s="9"/>
      <c r="Y481" s="9"/>
      <c r="Z481" s="9"/>
      <c r="AA481" s="9"/>
      <c r="AB481" s="9"/>
      <c r="AC481" s="9"/>
      <c r="AD481" s="30"/>
    </row>
    <row r="482" spans="1:30" x14ac:dyDescent="0.25">
      <c r="A482" s="4" t="s">
        <v>1014</v>
      </c>
      <c r="B482" s="5" t="s">
        <v>31</v>
      </c>
      <c r="C482" s="6" t="s">
        <v>34</v>
      </c>
      <c r="D482" s="6" t="s">
        <v>908</v>
      </c>
      <c r="E482" s="6">
        <v>9873</v>
      </c>
      <c r="F482" s="6" t="s">
        <v>668</v>
      </c>
      <c r="G482" s="6">
        <v>40</v>
      </c>
      <c r="H482" s="6">
        <v>480</v>
      </c>
      <c r="I482" s="6" t="s">
        <v>68</v>
      </c>
      <c r="J482" s="9" t="s">
        <v>1015</v>
      </c>
      <c r="K482" s="27">
        <v>12.97</v>
      </c>
      <c r="L482" s="27">
        <f t="shared" si="227"/>
        <v>518.80000000000007</v>
      </c>
      <c r="M482" s="27">
        <f t="shared" si="228"/>
        <v>6225.6</v>
      </c>
      <c r="N482" s="4" t="s">
        <v>1073</v>
      </c>
      <c r="O482" s="39">
        <v>41772</v>
      </c>
      <c r="P482" s="6">
        <v>3</v>
      </c>
      <c r="Q482" s="9"/>
      <c r="R482" s="9"/>
      <c r="S482" s="9"/>
      <c r="T482" s="9"/>
      <c r="U482" s="29"/>
      <c r="V482" s="29"/>
      <c r="W482" s="10"/>
      <c r="X482" s="9"/>
      <c r="Y482" s="9"/>
      <c r="Z482" s="136"/>
      <c r="AA482" s="160">
        <f>H482-V482</f>
        <v>480</v>
      </c>
      <c r="AB482" s="9"/>
      <c r="AC482" s="27">
        <f>AB482*S482</f>
        <v>0</v>
      </c>
    </row>
    <row r="483" spans="1:30" x14ac:dyDescent="0.25">
      <c r="A483" s="4" t="s">
        <v>1016</v>
      </c>
      <c r="B483" s="5" t="s">
        <v>33</v>
      </c>
      <c r="C483" s="6" t="s">
        <v>28</v>
      </c>
      <c r="D483" s="6" t="s">
        <v>651</v>
      </c>
      <c r="E483" s="6">
        <v>4120</v>
      </c>
      <c r="F483" s="6" t="s">
        <v>668</v>
      </c>
      <c r="G483" s="6">
        <v>12</v>
      </c>
      <c r="H483" s="6">
        <v>12</v>
      </c>
      <c r="I483" s="6" t="s">
        <v>406</v>
      </c>
      <c r="J483" s="9" t="s">
        <v>1017</v>
      </c>
      <c r="K483" s="27">
        <v>300</v>
      </c>
      <c r="L483" s="27">
        <f t="shared" si="227"/>
        <v>3600</v>
      </c>
      <c r="M483" s="27">
        <f t="shared" si="228"/>
        <v>3600</v>
      </c>
      <c r="N483" s="9"/>
      <c r="O483" s="9"/>
      <c r="P483" s="6"/>
      <c r="Q483" s="9"/>
      <c r="R483" s="9"/>
      <c r="S483" s="9"/>
      <c r="T483" s="9"/>
      <c r="U483" s="29"/>
      <c r="V483" s="29"/>
      <c r="W483" s="10"/>
      <c r="X483" s="9"/>
      <c r="Y483" s="9"/>
      <c r="Z483" s="9"/>
      <c r="AA483" s="9"/>
      <c r="AB483" s="9"/>
      <c r="AC483" s="9"/>
      <c r="AD483" s="30"/>
    </row>
    <row r="484" spans="1:30" x14ac:dyDescent="0.25">
      <c r="A484" s="4" t="s">
        <v>1018</v>
      </c>
      <c r="B484" s="5" t="s">
        <v>33</v>
      </c>
      <c r="C484" s="6" t="s">
        <v>28</v>
      </c>
      <c r="D484" s="6" t="s">
        <v>512</v>
      </c>
      <c r="E484" s="6">
        <v>22845</v>
      </c>
      <c r="F484" s="6" t="s">
        <v>668</v>
      </c>
      <c r="G484" s="6">
        <v>12</v>
      </c>
      <c r="H484" s="6">
        <v>12</v>
      </c>
      <c r="I484" s="6" t="s">
        <v>406</v>
      </c>
      <c r="J484" s="9" t="s">
        <v>1019</v>
      </c>
      <c r="K484" s="27">
        <v>300</v>
      </c>
      <c r="L484" s="27">
        <f t="shared" si="227"/>
        <v>3600</v>
      </c>
      <c r="M484" s="27">
        <f t="shared" si="228"/>
        <v>3600</v>
      </c>
      <c r="N484" s="9"/>
      <c r="O484" s="9"/>
      <c r="P484" s="6"/>
      <c r="Q484" s="9"/>
      <c r="R484" s="9"/>
      <c r="S484" s="9"/>
      <c r="T484" s="9"/>
      <c r="U484" s="29"/>
      <c r="V484" s="29"/>
      <c r="W484" s="10"/>
      <c r="X484" s="9"/>
      <c r="Y484" s="9"/>
      <c r="Z484" s="9"/>
      <c r="AA484" s="9"/>
      <c r="AB484" s="9"/>
      <c r="AC484" s="9"/>
      <c r="AD484" s="30"/>
    </row>
    <row r="485" spans="1:30" x14ac:dyDescent="0.25">
      <c r="A485" s="4" t="s">
        <v>1020</v>
      </c>
      <c r="B485" s="5" t="s">
        <v>1021</v>
      </c>
      <c r="C485" s="6" t="s">
        <v>720</v>
      </c>
      <c r="D485" s="6" t="s">
        <v>1022</v>
      </c>
      <c r="E485" s="6">
        <v>24708</v>
      </c>
      <c r="F485" s="6" t="s">
        <v>670</v>
      </c>
      <c r="G485" s="6">
        <v>30</v>
      </c>
      <c r="H485" s="6">
        <v>360</v>
      </c>
      <c r="I485" s="6" t="s">
        <v>754</v>
      </c>
      <c r="J485" s="9" t="s">
        <v>1023</v>
      </c>
      <c r="K485" s="27">
        <v>3.1</v>
      </c>
      <c r="L485" s="27">
        <f t="shared" si="227"/>
        <v>93</v>
      </c>
      <c r="M485" s="27">
        <f t="shared" si="228"/>
        <v>1116</v>
      </c>
      <c r="N485" s="9"/>
      <c r="O485" s="9"/>
      <c r="P485" s="6"/>
      <c r="Q485" s="9"/>
      <c r="R485" s="9"/>
      <c r="S485" s="9"/>
      <c r="T485" s="9"/>
      <c r="U485" s="29"/>
      <c r="V485" s="29"/>
      <c r="W485" s="10"/>
      <c r="X485" s="9"/>
      <c r="Y485" s="9"/>
      <c r="Z485" s="9"/>
      <c r="AA485" s="9"/>
      <c r="AB485" s="9"/>
      <c r="AC485" s="9"/>
      <c r="AD485" s="30"/>
    </row>
    <row r="486" spans="1:30" x14ac:dyDescent="0.25">
      <c r="A486" s="4" t="s">
        <v>1020</v>
      </c>
      <c r="B486" s="5" t="s">
        <v>1021</v>
      </c>
      <c r="C486" s="6" t="s">
        <v>720</v>
      </c>
      <c r="D486" s="6" t="s">
        <v>1022</v>
      </c>
      <c r="E486" s="6">
        <v>24708</v>
      </c>
      <c r="F486" s="6" t="s">
        <v>670</v>
      </c>
      <c r="G486" s="6">
        <v>5</v>
      </c>
      <c r="H486" s="6">
        <v>30</v>
      </c>
      <c r="I486" s="6" t="s">
        <v>754</v>
      </c>
      <c r="J486" s="9" t="s">
        <v>1024</v>
      </c>
      <c r="K486" s="27">
        <v>4.4000000000000004</v>
      </c>
      <c r="L486" s="27">
        <f t="shared" si="227"/>
        <v>22</v>
      </c>
      <c r="M486" s="27">
        <f t="shared" si="228"/>
        <v>132</v>
      </c>
      <c r="N486" s="9"/>
      <c r="O486" s="9"/>
      <c r="P486" s="6"/>
      <c r="Q486" s="9"/>
      <c r="R486" s="9"/>
      <c r="S486" s="9"/>
      <c r="T486" s="9"/>
      <c r="U486" s="29"/>
      <c r="V486" s="29"/>
      <c r="W486" s="10"/>
      <c r="X486" s="9"/>
      <c r="Y486" s="9"/>
      <c r="Z486" s="9"/>
      <c r="AA486" s="9"/>
      <c r="AB486" s="9"/>
      <c r="AC486" s="9"/>
      <c r="AD486" s="30"/>
    </row>
    <row r="487" spans="1:30" x14ac:dyDescent="0.25">
      <c r="A487" s="4" t="s">
        <v>1025</v>
      </c>
      <c r="B487" s="5" t="s">
        <v>1021</v>
      </c>
      <c r="C487" s="6" t="s">
        <v>720</v>
      </c>
      <c r="D487" s="6" t="s">
        <v>1022</v>
      </c>
      <c r="E487" s="6">
        <v>24708</v>
      </c>
      <c r="F487" s="6" t="s">
        <v>670</v>
      </c>
      <c r="G487" s="6">
        <v>30</v>
      </c>
      <c r="H487" s="6">
        <v>360</v>
      </c>
      <c r="I487" s="6" t="s">
        <v>754</v>
      </c>
      <c r="J487" s="9" t="s">
        <v>1026</v>
      </c>
      <c r="K487" s="27">
        <v>3.57</v>
      </c>
      <c r="L487" s="27">
        <f t="shared" si="227"/>
        <v>107.1</v>
      </c>
      <c r="M487" s="27">
        <f t="shared" si="228"/>
        <v>1285.2</v>
      </c>
      <c r="N487" s="9"/>
      <c r="O487" s="9"/>
      <c r="P487" s="6"/>
      <c r="Q487" s="9"/>
      <c r="R487" s="9"/>
      <c r="S487" s="9"/>
      <c r="T487" s="9"/>
      <c r="U487" s="29"/>
      <c r="V487" s="29"/>
      <c r="W487" s="10"/>
      <c r="X487" s="9"/>
      <c r="Y487" s="9"/>
      <c r="Z487" s="9"/>
      <c r="AA487" s="9"/>
      <c r="AB487" s="9"/>
      <c r="AC487" s="9"/>
      <c r="AD487" s="30"/>
    </row>
    <row r="488" spans="1:30" x14ac:dyDescent="0.25">
      <c r="A488" s="4" t="s">
        <v>1027</v>
      </c>
      <c r="B488" s="5" t="s">
        <v>95</v>
      </c>
      <c r="C488" s="6" t="s">
        <v>720</v>
      </c>
      <c r="D488" s="6" t="s">
        <v>490</v>
      </c>
      <c r="E488" s="6">
        <v>104590</v>
      </c>
      <c r="F488" s="6" t="s">
        <v>667</v>
      </c>
      <c r="G488" s="6">
        <v>1</v>
      </c>
      <c r="H488" s="6">
        <v>2</v>
      </c>
      <c r="I488" s="6" t="s">
        <v>1028</v>
      </c>
      <c r="J488" s="9" t="s">
        <v>1029</v>
      </c>
      <c r="K488" s="27">
        <v>14396.29</v>
      </c>
      <c r="L488" s="27">
        <f t="shared" si="227"/>
        <v>14396.29</v>
      </c>
      <c r="M488" s="27">
        <f t="shared" si="228"/>
        <v>28792.58</v>
      </c>
      <c r="N488" s="6" t="s">
        <v>1074</v>
      </c>
      <c r="O488" s="39"/>
      <c r="P488" s="6">
        <v>1</v>
      </c>
      <c r="Q488" s="41">
        <v>41772</v>
      </c>
      <c r="R488" s="9" t="s">
        <v>1160</v>
      </c>
      <c r="S488" s="27">
        <v>14350</v>
      </c>
      <c r="T488" s="27">
        <f>S488*H488</f>
        <v>28700</v>
      </c>
      <c r="U488" s="29"/>
      <c r="V488" s="29"/>
      <c r="W488" s="10"/>
      <c r="X488" s="9"/>
      <c r="Y488" s="9"/>
      <c r="Z488" s="9"/>
      <c r="AA488" s="9"/>
      <c r="AB488" s="9"/>
      <c r="AC488" s="9"/>
      <c r="AD488" s="30"/>
    </row>
    <row r="489" spans="1:30" x14ac:dyDescent="0.25">
      <c r="A489" s="4" t="s">
        <v>320</v>
      </c>
      <c r="B489" s="5" t="s">
        <v>31</v>
      </c>
      <c r="C489" s="6" t="s">
        <v>720</v>
      </c>
      <c r="D489" s="6" t="s">
        <v>648</v>
      </c>
      <c r="E489" s="6">
        <v>150192</v>
      </c>
      <c r="F489" s="6" t="s">
        <v>668</v>
      </c>
      <c r="G489" s="6">
        <v>15</v>
      </c>
      <c r="H489" s="6">
        <v>15</v>
      </c>
      <c r="I489" s="6" t="s">
        <v>68</v>
      </c>
      <c r="J489" s="9" t="s">
        <v>1032</v>
      </c>
      <c r="K489" s="27">
        <v>8</v>
      </c>
      <c r="L489" s="27">
        <f t="shared" si="227"/>
        <v>120</v>
      </c>
      <c r="M489" s="27">
        <f t="shared" si="228"/>
        <v>120</v>
      </c>
      <c r="N489" s="9" t="s">
        <v>1033</v>
      </c>
      <c r="O489" s="9"/>
      <c r="P489" s="6">
        <v>2</v>
      </c>
      <c r="Q489" s="9"/>
      <c r="R489" s="9" t="s">
        <v>1034</v>
      </c>
      <c r="S489" s="27">
        <v>8</v>
      </c>
      <c r="T489" s="27">
        <f t="shared" ref="T489:T490" si="231">S489*H489</f>
        <v>120</v>
      </c>
      <c r="U489" s="29" t="s">
        <v>1035</v>
      </c>
      <c r="V489" s="29">
        <v>15</v>
      </c>
      <c r="W489" s="28">
        <f t="shared" ref="W489:W490" si="232">S489*V489</f>
        <v>120</v>
      </c>
      <c r="X489" s="9"/>
      <c r="Y489" s="9"/>
      <c r="Z489" s="9"/>
      <c r="AA489" s="9"/>
      <c r="AB489" s="9"/>
      <c r="AC489" s="9"/>
      <c r="AD489" s="30"/>
    </row>
    <row r="490" spans="1:30" x14ac:dyDescent="0.25">
      <c r="A490" s="4" t="s">
        <v>320</v>
      </c>
      <c r="B490" s="5" t="s">
        <v>31</v>
      </c>
      <c r="C490" s="6" t="s">
        <v>720</v>
      </c>
      <c r="D490" s="6" t="s">
        <v>930</v>
      </c>
      <c r="E490" s="6">
        <v>321990</v>
      </c>
      <c r="F490" s="6" t="s">
        <v>668</v>
      </c>
      <c r="G490" s="6">
        <v>2</v>
      </c>
      <c r="H490" s="6">
        <v>2</v>
      </c>
      <c r="I490" s="6" t="s">
        <v>68</v>
      </c>
      <c r="J490" s="9" t="s">
        <v>1036</v>
      </c>
      <c r="K490" s="27">
        <v>400</v>
      </c>
      <c r="L490" s="27">
        <f t="shared" si="227"/>
        <v>800</v>
      </c>
      <c r="M490" s="27">
        <f t="shared" si="228"/>
        <v>800</v>
      </c>
      <c r="N490" s="62" t="s">
        <v>1037</v>
      </c>
      <c r="O490" s="9"/>
      <c r="P490" s="6">
        <v>2</v>
      </c>
      <c r="Q490" s="9"/>
      <c r="R490" s="9" t="s">
        <v>1038</v>
      </c>
      <c r="S490" s="27">
        <v>400</v>
      </c>
      <c r="T490" s="27">
        <f t="shared" si="231"/>
        <v>800</v>
      </c>
      <c r="U490" s="29" t="s">
        <v>1039</v>
      </c>
      <c r="V490" s="29">
        <v>2</v>
      </c>
      <c r="W490" s="28">
        <f t="shared" si="232"/>
        <v>800</v>
      </c>
      <c r="X490" s="6" t="s">
        <v>271</v>
      </c>
      <c r="Y490" s="41">
        <v>41656</v>
      </c>
      <c r="Z490" s="9">
        <v>497</v>
      </c>
      <c r="AA490" s="9"/>
      <c r="AB490" s="9"/>
      <c r="AC490" s="9"/>
      <c r="AD490" s="30"/>
    </row>
    <row r="491" spans="1:30" x14ac:dyDescent="0.25">
      <c r="A491" s="4" t="s">
        <v>320</v>
      </c>
      <c r="B491" s="5" t="s">
        <v>31</v>
      </c>
      <c r="C491" s="6" t="s">
        <v>720</v>
      </c>
      <c r="D491" s="6" t="s">
        <v>930</v>
      </c>
      <c r="E491" s="6">
        <v>321985</v>
      </c>
      <c r="F491" s="6" t="s">
        <v>668</v>
      </c>
      <c r="G491" s="6">
        <v>4</v>
      </c>
      <c r="H491" s="6">
        <v>4</v>
      </c>
      <c r="I491" s="6" t="s">
        <v>68</v>
      </c>
      <c r="J491" s="9" t="s">
        <v>1040</v>
      </c>
      <c r="K491" s="27">
        <v>400</v>
      </c>
      <c r="L491" s="27">
        <f t="shared" si="227"/>
        <v>1600</v>
      </c>
      <c r="M491" s="27">
        <f t="shared" si="228"/>
        <v>1600</v>
      </c>
      <c r="N491" s="62" t="s">
        <v>1037</v>
      </c>
      <c r="O491" s="9"/>
      <c r="P491" s="6">
        <v>4</v>
      </c>
      <c r="Q491" s="9"/>
      <c r="R491" s="9" t="s">
        <v>1038</v>
      </c>
      <c r="S491" s="27">
        <v>400</v>
      </c>
      <c r="T491" s="27">
        <f t="shared" ref="T491:T493" si="233">S491*H491</f>
        <v>1600</v>
      </c>
      <c r="U491" s="29" t="s">
        <v>1039</v>
      </c>
      <c r="V491" s="29">
        <v>4</v>
      </c>
      <c r="W491" s="28">
        <f t="shared" ref="W491:W493" si="234">S491*V491</f>
        <v>1600</v>
      </c>
      <c r="X491" s="6" t="s">
        <v>271</v>
      </c>
      <c r="Y491" s="41">
        <v>41656</v>
      </c>
      <c r="Z491" s="9">
        <v>497</v>
      </c>
      <c r="AA491" s="9"/>
      <c r="AB491" s="9"/>
      <c r="AC491" s="9"/>
      <c r="AD491" s="30"/>
    </row>
    <row r="492" spans="1:30" x14ac:dyDescent="0.25">
      <c r="A492" s="4" t="s">
        <v>320</v>
      </c>
      <c r="B492" s="5" t="s">
        <v>31</v>
      </c>
      <c r="C492" s="6" t="s">
        <v>720</v>
      </c>
      <c r="D492" s="6" t="s">
        <v>646</v>
      </c>
      <c r="E492" s="6">
        <v>150455</v>
      </c>
      <c r="F492" s="6" t="s">
        <v>668</v>
      </c>
      <c r="G492" s="6">
        <v>30</v>
      </c>
      <c r="H492" s="6">
        <v>30</v>
      </c>
      <c r="I492" s="6" t="s">
        <v>68</v>
      </c>
      <c r="J492" s="9" t="s">
        <v>1041</v>
      </c>
      <c r="K492" s="27">
        <v>12</v>
      </c>
      <c r="L492" s="27">
        <f t="shared" si="227"/>
        <v>360</v>
      </c>
      <c r="M492" s="27">
        <f t="shared" si="228"/>
        <v>360</v>
      </c>
      <c r="N492" s="134" t="s">
        <v>442</v>
      </c>
      <c r="O492" s="9"/>
      <c r="P492" s="6">
        <v>30</v>
      </c>
      <c r="Q492" s="9"/>
      <c r="R492" s="9" t="s">
        <v>1042</v>
      </c>
      <c r="S492" s="9">
        <v>12</v>
      </c>
      <c r="T492" s="27">
        <f t="shared" si="233"/>
        <v>360</v>
      </c>
      <c r="U492" s="29" t="s">
        <v>1043</v>
      </c>
      <c r="V492" s="29">
        <v>30</v>
      </c>
      <c r="W492" s="28">
        <f t="shared" si="234"/>
        <v>360</v>
      </c>
      <c r="X492" s="9"/>
      <c r="Y492" s="9"/>
      <c r="Z492" s="9"/>
      <c r="AA492" s="9"/>
      <c r="AB492" s="9"/>
      <c r="AC492" s="9"/>
      <c r="AD492" s="30"/>
    </row>
    <row r="493" spans="1:30" x14ac:dyDescent="0.25">
      <c r="A493" s="4" t="s">
        <v>320</v>
      </c>
      <c r="B493" s="5" t="s">
        <v>31</v>
      </c>
      <c r="C493" s="6" t="s">
        <v>720</v>
      </c>
      <c r="D493" s="6" t="s">
        <v>930</v>
      </c>
      <c r="E493" s="6">
        <v>321990</v>
      </c>
      <c r="F493" s="6" t="s">
        <v>668</v>
      </c>
      <c r="G493" s="6">
        <v>2</v>
      </c>
      <c r="H493" s="6">
        <v>2</v>
      </c>
      <c r="I493" s="6" t="s">
        <v>68</v>
      </c>
      <c r="J493" s="9" t="s">
        <v>1036</v>
      </c>
      <c r="K493" s="27">
        <v>400</v>
      </c>
      <c r="L493" s="27">
        <f t="shared" ref="L493:L494" si="235">K493*G493</f>
        <v>800</v>
      </c>
      <c r="M493" s="27">
        <f t="shared" ref="M493:M494" si="236">H493*K493</f>
        <v>800</v>
      </c>
      <c r="N493" s="62" t="s">
        <v>1037</v>
      </c>
      <c r="O493" s="9"/>
      <c r="P493" s="6">
        <v>2</v>
      </c>
      <c r="Q493" s="9"/>
      <c r="R493" s="9" t="s">
        <v>1038</v>
      </c>
      <c r="S493" s="27">
        <v>400</v>
      </c>
      <c r="T493" s="27">
        <f t="shared" si="233"/>
        <v>800</v>
      </c>
      <c r="U493" s="29" t="s">
        <v>1152</v>
      </c>
      <c r="V493" s="29">
        <v>2</v>
      </c>
      <c r="W493" s="28">
        <f t="shared" si="234"/>
        <v>800</v>
      </c>
      <c r="X493" s="6" t="s">
        <v>271</v>
      </c>
      <c r="Y493" s="39">
        <v>41830</v>
      </c>
      <c r="Z493" s="6">
        <v>584</v>
      </c>
      <c r="AA493" s="162"/>
      <c r="AB493" s="9"/>
      <c r="AC493" s="163">
        <f>SUBTOTAL(9,AC471:AC492)</f>
        <v>4265.68</v>
      </c>
    </row>
    <row r="494" spans="1:30" x14ac:dyDescent="0.25">
      <c r="A494" s="4" t="s">
        <v>320</v>
      </c>
      <c r="B494" s="5" t="s">
        <v>31</v>
      </c>
      <c r="C494" s="6" t="s">
        <v>720</v>
      </c>
      <c r="D494" s="6" t="s">
        <v>930</v>
      </c>
      <c r="E494" s="6">
        <v>321985</v>
      </c>
      <c r="F494" s="6" t="s">
        <v>668</v>
      </c>
      <c r="G494" s="6">
        <v>4</v>
      </c>
      <c r="H494" s="6">
        <v>4</v>
      </c>
      <c r="I494" s="6" t="s">
        <v>68</v>
      </c>
      <c r="J494" s="9" t="s">
        <v>1040</v>
      </c>
      <c r="K494" s="27">
        <v>400</v>
      </c>
      <c r="L494" s="27">
        <f t="shared" si="235"/>
        <v>1600</v>
      </c>
      <c r="M494" s="27">
        <f t="shared" si="236"/>
        <v>1600</v>
      </c>
      <c r="N494" s="62" t="s">
        <v>1037</v>
      </c>
      <c r="O494" s="9"/>
      <c r="P494" s="6">
        <v>4</v>
      </c>
      <c r="Q494" s="9"/>
      <c r="R494" s="9" t="s">
        <v>1038</v>
      </c>
      <c r="S494" s="27">
        <v>400</v>
      </c>
      <c r="T494" s="27">
        <f t="shared" ref="T494" si="237">S494*H494</f>
        <v>1600</v>
      </c>
      <c r="U494" s="29" t="s">
        <v>1152</v>
      </c>
      <c r="V494" s="29">
        <v>4</v>
      </c>
      <c r="W494" s="28">
        <f t="shared" ref="W494" si="238">S494*V494</f>
        <v>1600</v>
      </c>
      <c r="X494" s="6" t="s">
        <v>271</v>
      </c>
      <c r="Y494" s="39">
        <v>41830</v>
      </c>
      <c r="Z494" s="6">
        <v>584</v>
      </c>
      <c r="AA494" s="162"/>
      <c r="AB494" s="9"/>
      <c r="AC494" s="9"/>
    </row>
    <row r="495" spans="1:30" x14ac:dyDescent="0.25">
      <c r="A495" s="4" t="s">
        <v>320</v>
      </c>
      <c r="B495" s="5" t="s">
        <v>33</v>
      </c>
      <c r="C495" s="6" t="s">
        <v>720</v>
      </c>
      <c r="D495" s="6" t="s">
        <v>930</v>
      </c>
      <c r="E495" s="6">
        <v>3662</v>
      </c>
      <c r="F495" s="6" t="s">
        <v>668</v>
      </c>
      <c r="G495" s="6">
        <v>3</v>
      </c>
      <c r="H495" s="6">
        <v>3</v>
      </c>
      <c r="I495" s="6" t="s">
        <v>68</v>
      </c>
      <c r="J495" s="9" t="s">
        <v>426</v>
      </c>
      <c r="K495" s="27">
        <v>64.989999999999995</v>
      </c>
      <c r="L495" s="27">
        <f t="shared" ref="L495" si="239">K495*G495</f>
        <v>194.96999999999997</v>
      </c>
      <c r="M495" s="27">
        <f t="shared" ref="M495" si="240">H495*K495</f>
        <v>194.96999999999997</v>
      </c>
      <c r="N495" s="62" t="s">
        <v>988</v>
      </c>
      <c r="O495" s="9"/>
      <c r="P495" s="6">
        <v>3</v>
      </c>
      <c r="Q495" s="9"/>
      <c r="R495" s="9" t="s">
        <v>1161</v>
      </c>
      <c r="S495" s="27">
        <v>64.989999999999995</v>
      </c>
      <c r="T495" s="27">
        <f t="shared" ref="T495" si="241">S495*H495</f>
        <v>194.96999999999997</v>
      </c>
      <c r="U495" s="29" t="s">
        <v>1153</v>
      </c>
      <c r="V495" s="29">
        <v>3</v>
      </c>
      <c r="W495" s="28">
        <f t="shared" ref="W495" si="242">S495*V495</f>
        <v>194.96999999999997</v>
      </c>
      <c r="X495" s="6" t="s">
        <v>271</v>
      </c>
      <c r="Y495" s="39">
        <v>41871</v>
      </c>
      <c r="Z495" s="6">
        <v>1328</v>
      </c>
      <c r="AA495" s="162"/>
      <c r="AB495" s="9"/>
      <c r="AC495" s="9"/>
    </row>
    <row r="496" spans="1:30" x14ac:dyDescent="0.25">
      <c r="K496" s="54"/>
      <c r="S496" s="54"/>
    </row>
    <row r="497" spans="11:21" x14ac:dyDescent="0.25">
      <c r="K497" s="54"/>
      <c r="S497" s="54"/>
    </row>
    <row r="498" spans="11:21" x14ac:dyDescent="0.25">
      <c r="K498" s="54"/>
      <c r="S498" s="54"/>
    </row>
    <row r="499" spans="11:21" x14ac:dyDescent="0.25">
      <c r="K499" s="54"/>
      <c r="S499" s="54"/>
      <c r="U499" s="43" t="s">
        <v>1063</v>
      </c>
    </row>
    <row r="500" spans="11:21" x14ac:dyDescent="0.25">
      <c r="K500" s="54"/>
      <c r="S500" s="54"/>
    </row>
    <row r="501" spans="11:21" x14ac:dyDescent="0.25">
      <c r="K501" s="54"/>
      <c r="S501" s="54"/>
    </row>
    <row r="502" spans="11:21" x14ac:dyDescent="0.25">
      <c r="K502" s="54"/>
      <c r="S502" s="54"/>
    </row>
    <row r="503" spans="11:21" x14ac:dyDescent="0.25">
      <c r="K503" s="54"/>
      <c r="S503" s="54"/>
    </row>
    <row r="504" spans="11:21" x14ac:dyDescent="0.25">
      <c r="K504" s="54"/>
      <c r="S504" s="54"/>
    </row>
    <row r="505" spans="11:21" x14ac:dyDescent="0.25">
      <c r="K505" s="54"/>
      <c r="S505" s="54"/>
    </row>
    <row r="506" spans="11:21" x14ac:dyDescent="0.25">
      <c r="K506" s="54"/>
      <c r="S506" s="54"/>
    </row>
    <row r="507" spans="11:21" x14ac:dyDescent="0.25">
      <c r="K507" s="54"/>
      <c r="S507" s="54"/>
    </row>
    <row r="508" spans="11:21" x14ac:dyDescent="0.25">
      <c r="K508" s="54"/>
      <c r="S508" s="54"/>
    </row>
    <row r="509" spans="11:21" x14ac:dyDescent="0.25">
      <c r="K509" s="54"/>
      <c r="S509" s="54"/>
    </row>
    <row r="510" spans="11:21" x14ac:dyDescent="0.25">
      <c r="K510" s="54"/>
      <c r="S510" s="54"/>
    </row>
    <row r="511" spans="11:21" x14ac:dyDescent="0.25">
      <c r="K511" s="54"/>
      <c r="S511" s="54"/>
    </row>
    <row r="512" spans="11:21" x14ac:dyDescent="0.25">
      <c r="K512" s="54"/>
      <c r="S512" s="54"/>
    </row>
    <row r="513" spans="19:19" x14ac:dyDescent="0.25">
      <c r="S513" s="54"/>
    </row>
    <row r="514" spans="19:19" x14ac:dyDescent="0.25">
      <c r="S514" s="54"/>
    </row>
    <row r="515" spans="19:19" x14ac:dyDescent="0.25">
      <c r="S515" s="54"/>
    </row>
    <row r="516" spans="19:19" x14ac:dyDescent="0.25">
      <c r="S516" s="54"/>
    </row>
    <row r="517" spans="19:19" x14ac:dyDescent="0.25">
      <c r="S517" s="54"/>
    </row>
    <row r="518" spans="19:19" x14ac:dyDescent="0.25">
      <c r="S518" s="54"/>
    </row>
    <row r="519" spans="19:19" x14ac:dyDescent="0.25">
      <c r="S519" s="54"/>
    </row>
    <row r="520" spans="19:19" x14ac:dyDescent="0.25">
      <c r="S520" s="54"/>
    </row>
    <row r="521" spans="19:19" x14ac:dyDescent="0.25">
      <c r="S521" s="54"/>
    </row>
    <row r="522" spans="19:19" x14ac:dyDescent="0.25">
      <c r="S522" s="54"/>
    </row>
    <row r="523" spans="19:19" x14ac:dyDescent="0.25">
      <c r="S523" s="54"/>
    </row>
    <row r="524" spans="19:19" x14ac:dyDescent="0.25">
      <c r="S524" s="54"/>
    </row>
    <row r="525" spans="19:19" x14ac:dyDescent="0.25">
      <c r="S525" s="54"/>
    </row>
    <row r="526" spans="19:19" x14ac:dyDescent="0.25">
      <c r="S526" s="54"/>
    </row>
    <row r="527" spans="19:19" x14ac:dyDescent="0.25">
      <c r="S527" s="54"/>
    </row>
    <row r="528" spans="19:19" x14ac:dyDescent="0.25">
      <c r="S528" s="54"/>
    </row>
    <row r="529" spans="19:19" x14ac:dyDescent="0.25">
      <c r="S529" s="54"/>
    </row>
    <row r="530" spans="19:19" x14ac:dyDescent="0.25">
      <c r="S530" s="54"/>
    </row>
    <row r="531" spans="19:19" x14ac:dyDescent="0.25">
      <c r="S531" s="54"/>
    </row>
    <row r="532" spans="19:19" x14ac:dyDescent="0.25">
      <c r="S532" s="54"/>
    </row>
    <row r="533" spans="19:19" x14ac:dyDescent="0.25">
      <c r="S533" s="54"/>
    </row>
  </sheetData>
  <autoFilter ref="A1:Z495"/>
  <pageMargins left="0.51181102362204722" right="0.51181102362204722" top="0.78740157480314965" bottom="0.78740157480314965" header="0.31496062992125984" footer="0.31496062992125984"/>
  <pageSetup paperSize="9" scale="6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opLeftCell="B1" workbookViewId="0">
      <selection activeCell="E3" sqref="E3"/>
    </sheetView>
  </sheetViews>
  <sheetFormatPr defaultRowHeight="15" x14ac:dyDescent="0.25"/>
  <cols>
    <col min="1" max="1" width="15.42578125" hidden="1" customWidth="1"/>
    <col min="2" max="2" width="34.5703125" style="93" customWidth="1"/>
    <col min="3" max="3" width="15.85546875" bestFit="1" customWidth="1"/>
    <col min="4" max="4" width="23.5703125" customWidth="1"/>
    <col min="5" max="5" width="69.28515625" customWidth="1"/>
    <col min="6" max="6" width="62.85546875" bestFit="1" customWidth="1"/>
  </cols>
  <sheetData>
    <row r="1" spans="1:6" ht="18.75" x14ac:dyDescent="0.3">
      <c r="A1" s="88"/>
      <c r="B1" s="91" t="s">
        <v>832</v>
      </c>
      <c r="C1" s="89"/>
      <c r="D1" s="89"/>
      <c r="E1" s="89"/>
      <c r="F1" s="87"/>
    </row>
    <row r="3" spans="1:6" ht="15.75" x14ac:dyDescent="0.25">
      <c r="B3" s="95" t="s">
        <v>842</v>
      </c>
      <c r="C3" s="86" t="s">
        <v>851</v>
      </c>
      <c r="D3" s="97" t="s">
        <v>852</v>
      </c>
    </row>
    <row r="4" spans="1:6" x14ac:dyDescent="0.25">
      <c r="B4" s="114" t="s">
        <v>825</v>
      </c>
      <c r="C4" s="115">
        <v>15470</v>
      </c>
      <c r="D4" s="115">
        <v>15470</v>
      </c>
    </row>
    <row r="5" spans="1:6" x14ac:dyDescent="0.25">
      <c r="B5" s="114" t="s">
        <v>826</v>
      </c>
      <c r="C5" s="116">
        <v>26400.6</v>
      </c>
      <c r="D5" s="116">
        <v>26400.6</v>
      </c>
    </row>
    <row r="6" spans="1:6" x14ac:dyDescent="0.25">
      <c r="B6" s="114" t="s">
        <v>827</v>
      </c>
      <c r="C6" s="116">
        <v>2050</v>
      </c>
      <c r="D6" s="116">
        <v>2050</v>
      </c>
    </row>
    <row r="7" spans="1:6" x14ac:dyDescent="0.25">
      <c r="B7" s="114" t="s">
        <v>828</v>
      </c>
      <c r="C7" s="116">
        <v>35014.67</v>
      </c>
      <c r="D7" s="116">
        <v>35014.67</v>
      </c>
    </row>
    <row r="8" spans="1:6" x14ac:dyDescent="0.25">
      <c r="B8" s="114" t="s">
        <v>829</v>
      </c>
      <c r="C8" s="116">
        <v>1641.42</v>
      </c>
      <c r="D8" s="116">
        <v>1641.42</v>
      </c>
    </row>
    <row r="9" spans="1:6" x14ac:dyDescent="0.25">
      <c r="B9" s="92" t="s">
        <v>843</v>
      </c>
      <c r="C9" s="86">
        <f>SUM(C3:C8)</f>
        <v>80576.689999999988</v>
      </c>
      <c r="D9" s="86">
        <f>SUM(D3:D8)</f>
        <v>80576.689999999988</v>
      </c>
    </row>
    <row r="10" spans="1:6" x14ac:dyDescent="0.25">
      <c r="C10" s="84"/>
      <c r="D10" s="84"/>
    </row>
    <row r="11" spans="1:6" ht="15.75" x14ac:dyDescent="0.25">
      <c r="B11" s="95" t="s">
        <v>841</v>
      </c>
    </row>
    <row r="12" spans="1:6" ht="17.25" x14ac:dyDescent="0.3">
      <c r="B12" s="96" t="s">
        <v>803</v>
      </c>
    </row>
    <row r="13" spans="1:6" x14ac:dyDescent="0.25">
      <c r="A13" s="79" t="s">
        <v>652</v>
      </c>
      <c r="B13" s="114" t="s">
        <v>805</v>
      </c>
      <c r="C13" s="116">
        <v>9000</v>
      </c>
      <c r="D13" s="116">
        <v>3000</v>
      </c>
      <c r="E13" s="117" t="s">
        <v>850</v>
      </c>
    </row>
    <row r="14" spans="1:6" x14ac:dyDescent="0.25">
      <c r="A14" s="79" t="s">
        <v>653</v>
      </c>
      <c r="B14" s="114" t="s">
        <v>807</v>
      </c>
      <c r="C14" s="116">
        <v>47137</v>
      </c>
      <c r="D14" s="116">
        <v>0</v>
      </c>
      <c r="E14" s="117" t="s">
        <v>833</v>
      </c>
    </row>
    <row r="15" spans="1:6" x14ac:dyDescent="0.25">
      <c r="A15" s="79" t="s">
        <v>653</v>
      </c>
      <c r="B15" s="114" t="s">
        <v>807</v>
      </c>
      <c r="C15" s="116">
        <v>9907.01</v>
      </c>
      <c r="D15" s="116">
        <v>9907.01</v>
      </c>
      <c r="E15" s="117" t="s">
        <v>806</v>
      </c>
    </row>
    <row r="16" spans="1:6" x14ac:dyDescent="0.25">
      <c r="A16" s="79" t="s">
        <v>648</v>
      </c>
      <c r="B16" s="114" t="s">
        <v>808</v>
      </c>
      <c r="C16" s="116">
        <v>13729.9</v>
      </c>
      <c r="D16" s="116">
        <v>2382.4</v>
      </c>
      <c r="E16" s="117" t="s">
        <v>834</v>
      </c>
    </row>
    <row r="17" spans="1:5" x14ac:dyDescent="0.25">
      <c r="A17" s="79" t="s">
        <v>650</v>
      </c>
      <c r="B17" s="114" t="s">
        <v>809</v>
      </c>
      <c r="C17" s="116">
        <v>11038.85</v>
      </c>
      <c r="D17" s="116">
        <v>750</v>
      </c>
      <c r="E17" s="117" t="s">
        <v>835</v>
      </c>
    </row>
    <row r="18" spans="1:5" x14ac:dyDescent="0.25">
      <c r="A18" s="79" t="s">
        <v>646</v>
      </c>
      <c r="B18" s="114" t="s">
        <v>810</v>
      </c>
      <c r="C18" s="116">
        <v>14799.85</v>
      </c>
      <c r="D18" s="116"/>
      <c r="E18" s="117" t="s">
        <v>836</v>
      </c>
    </row>
    <row r="19" spans="1:5" x14ac:dyDescent="0.25">
      <c r="A19" s="79" t="s">
        <v>646</v>
      </c>
      <c r="B19" s="114" t="s">
        <v>810</v>
      </c>
      <c r="C19" s="116">
        <v>21710.33</v>
      </c>
      <c r="D19" s="116">
        <v>18515.330000000002</v>
      </c>
      <c r="E19" s="117" t="s">
        <v>837</v>
      </c>
    </row>
    <row r="20" spans="1:5" x14ac:dyDescent="0.25">
      <c r="A20" s="79" t="s">
        <v>649</v>
      </c>
      <c r="B20" s="114" t="s">
        <v>811</v>
      </c>
      <c r="C20" s="116">
        <v>875.55</v>
      </c>
      <c r="D20" s="116">
        <v>0</v>
      </c>
      <c r="E20" s="117" t="s">
        <v>838</v>
      </c>
    </row>
    <row r="21" spans="1:5" x14ac:dyDescent="0.25">
      <c r="A21" s="79" t="s">
        <v>660</v>
      </c>
      <c r="B21" s="114" t="s">
        <v>812</v>
      </c>
      <c r="C21" s="116">
        <v>29098.7</v>
      </c>
      <c r="D21" s="116">
        <v>27028.6</v>
      </c>
      <c r="E21" s="117" t="s">
        <v>839</v>
      </c>
    </row>
    <row r="22" spans="1:5" x14ac:dyDescent="0.25">
      <c r="A22" s="79"/>
      <c r="B22" s="114" t="s">
        <v>859</v>
      </c>
      <c r="C22" s="116">
        <v>17209.02</v>
      </c>
      <c r="D22" s="116">
        <v>10019.02</v>
      </c>
      <c r="E22" s="117"/>
    </row>
    <row r="23" spans="1:5" x14ac:dyDescent="0.25">
      <c r="A23" s="85" t="s">
        <v>654</v>
      </c>
      <c r="B23" s="118" t="s">
        <v>813</v>
      </c>
      <c r="C23" s="119">
        <v>1000</v>
      </c>
      <c r="D23" s="119">
        <v>1000</v>
      </c>
      <c r="E23" s="120" t="s">
        <v>840</v>
      </c>
    </row>
    <row r="24" spans="1:5" x14ac:dyDescent="0.25">
      <c r="B24" s="92" t="s">
        <v>843</v>
      </c>
      <c r="C24" s="86">
        <f>SUM(C13:C23)</f>
        <v>175506.21</v>
      </c>
      <c r="D24" s="86">
        <f>SUM(D13:D23)</f>
        <v>72602.36</v>
      </c>
    </row>
    <row r="25" spans="1:5" x14ac:dyDescent="0.25">
      <c r="C25" s="86"/>
      <c r="D25" s="86"/>
    </row>
    <row r="26" spans="1:5" ht="17.25" x14ac:dyDescent="0.3">
      <c r="B26" s="96" t="s">
        <v>804</v>
      </c>
      <c r="C26" s="84"/>
      <c r="D26" s="84"/>
    </row>
    <row r="27" spans="1:5" x14ac:dyDescent="0.25">
      <c r="A27" s="79" t="s">
        <v>653</v>
      </c>
      <c r="B27" s="114" t="s">
        <v>807</v>
      </c>
      <c r="C27" s="116">
        <v>127794.8</v>
      </c>
      <c r="D27" s="116"/>
      <c r="E27" s="117" t="s">
        <v>814</v>
      </c>
    </row>
    <row r="28" spans="1:5" x14ac:dyDescent="0.25">
      <c r="A28" s="79" t="s">
        <v>655</v>
      </c>
      <c r="B28" s="114" t="s">
        <v>815</v>
      </c>
      <c r="C28" s="116">
        <v>1820.2</v>
      </c>
      <c r="D28" s="116"/>
      <c r="E28" s="117" t="s">
        <v>816</v>
      </c>
    </row>
    <row r="29" spans="1:5" x14ac:dyDescent="0.25">
      <c r="A29" s="79" t="s">
        <v>645</v>
      </c>
      <c r="B29" s="114" t="s">
        <v>817</v>
      </c>
      <c r="C29" s="116">
        <v>34306.6</v>
      </c>
      <c r="D29" s="116"/>
      <c r="E29" s="117" t="s">
        <v>816</v>
      </c>
    </row>
    <row r="30" spans="1:5" x14ac:dyDescent="0.25">
      <c r="A30" s="79" t="s">
        <v>658</v>
      </c>
      <c r="B30" s="114" t="s">
        <v>818</v>
      </c>
      <c r="C30" s="116">
        <v>17741</v>
      </c>
      <c r="D30" s="116"/>
      <c r="E30" s="117" t="s">
        <v>819</v>
      </c>
    </row>
    <row r="31" spans="1:5" x14ac:dyDescent="0.25">
      <c r="A31" s="79" t="s">
        <v>661</v>
      </c>
      <c r="B31" s="114" t="s">
        <v>820</v>
      </c>
      <c r="C31" s="116">
        <v>48514.6</v>
      </c>
      <c r="D31" s="116"/>
      <c r="E31" s="117" t="s">
        <v>821</v>
      </c>
    </row>
    <row r="32" spans="1:5" x14ac:dyDescent="0.25">
      <c r="A32" s="79" t="s">
        <v>657</v>
      </c>
      <c r="B32" s="114" t="s">
        <v>822</v>
      </c>
      <c r="C32" s="116">
        <v>4103.8</v>
      </c>
      <c r="D32" s="116"/>
      <c r="E32" s="117" t="s">
        <v>823</v>
      </c>
    </row>
    <row r="33" spans="1:5" x14ac:dyDescent="0.25">
      <c r="A33" s="79" t="s">
        <v>657</v>
      </c>
      <c r="B33" s="114" t="s">
        <v>822</v>
      </c>
      <c r="C33" s="116">
        <v>1951.6</v>
      </c>
      <c r="D33" s="116"/>
      <c r="E33" s="117" t="s">
        <v>824</v>
      </c>
    </row>
    <row r="34" spans="1:5" x14ac:dyDescent="0.25">
      <c r="A34" s="79" t="s">
        <v>644</v>
      </c>
      <c r="B34" s="114" t="s">
        <v>830</v>
      </c>
      <c r="C34" s="116">
        <v>2866.8</v>
      </c>
      <c r="D34" s="116"/>
      <c r="E34" s="117"/>
    </row>
    <row r="35" spans="1:5" x14ac:dyDescent="0.25">
      <c r="B35" s="92" t="s">
        <v>843</v>
      </c>
      <c r="C35" s="86">
        <f>SUM(C27:C34)</f>
        <v>239099.4</v>
      </c>
      <c r="D35" s="86"/>
    </row>
    <row r="36" spans="1:5" x14ac:dyDescent="0.25">
      <c r="C36" s="84"/>
      <c r="D36" s="84"/>
    </row>
    <row r="37" spans="1:5" ht="18.75" x14ac:dyDescent="0.3">
      <c r="A37" s="90"/>
      <c r="B37" s="94" t="s">
        <v>860</v>
      </c>
      <c r="C37" s="90"/>
      <c r="D37" s="90"/>
      <c r="E37" s="90"/>
    </row>
    <row r="40" spans="1:5" ht="17.25" x14ac:dyDescent="0.3">
      <c r="B40" s="96" t="s">
        <v>831</v>
      </c>
    </row>
    <row r="41" spans="1:5" x14ac:dyDescent="0.25">
      <c r="B41" s="114" t="s">
        <v>844</v>
      </c>
      <c r="C41" s="116">
        <v>9807.99</v>
      </c>
      <c r="D41" s="116">
        <v>9807.99</v>
      </c>
      <c r="E41" s="117" t="s">
        <v>845</v>
      </c>
    </row>
    <row r="42" spans="1:5" x14ac:dyDescent="0.25">
      <c r="B42" s="114" t="s">
        <v>846</v>
      </c>
      <c r="C42" s="116">
        <v>8058</v>
      </c>
      <c r="D42" s="116">
        <v>2686</v>
      </c>
      <c r="E42" s="117" t="s">
        <v>847</v>
      </c>
    </row>
    <row r="43" spans="1:5" x14ac:dyDescent="0.25">
      <c r="B43" s="114" t="s">
        <v>848</v>
      </c>
      <c r="C43" s="116">
        <v>14999.5</v>
      </c>
      <c r="D43" s="116">
        <v>14999.5</v>
      </c>
      <c r="E43" s="117" t="s">
        <v>849</v>
      </c>
    </row>
    <row r="44" spans="1:5" x14ac:dyDescent="0.25">
      <c r="B44" s="114" t="s">
        <v>861</v>
      </c>
      <c r="C44" s="121" t="s">
        <v>862</v>
      </c>
      <c r="D44" s="116"/>
      <c r="E44" s="117"/>
    </row>
    <row r="45" spans="1:5" s="100" customFormat="1" x14ac:dyDescent="0.25">
      <c r="B45" s="114" t="s">
        <v>891</v>
      </c>
      <c r="C45" s="116">
        <v>193.97</v>
      </c>
      <c r="D45" s="116">
        <v>193.97</v>
      </c>
      <c r="E45" s="117" t="s">
        <v>892</v>
      </c>
    </row>
    <row r="46" spans="1:5" s="100" customFormat="1" x14ac:dyDescent="0.25">
      <c r="B46" s="114" t="s">
        <v>894</v>
      </c>
      <c r="C46" s="116">
        <v>415</v>
      </c>
      <c r="D46" s="116">
        <v>415</v>
      </c>
      <c r="E46" s="117" t="s">
        <v>893</v>
      </c>
    </row>
    <row r="47" spans="1:5" s="100" customFormat="1" x14ac:dyDescent="0.25">
      <c r="B47" s="93"/>
      <c r="C47" s="84"/>
      <c r="D47" s="84"/>
    </row>
    <row r="48" spans="1:5" s="100" customFormat="1" x14ac:dyDescent="0.25">
      <c r="B48" s="93"/>
      <c r="C48" s="84"/>
      <c r="D48" s="84"/>
    </row>
    <row r="49" spans="2:5" x14ac:dyDescent="0.25">
      <c r="C49" s="84"/>
      <c r="D49" s="84"/>
    </row>
    <row r="50" spans="2:5" ht="17.25" x14ac:dyDescent="0.3">
      <c r="B50" s="96" t="s">
        <v>804</v>
      </c>
      <c r="C50" s="100"/>
      <c r="D50" s="100"/>
    </row>
    <row r="51" spans="2:5" x14ac:dyDescent="0.25">
      <c r="B51" s="122" t="s">
        <v>863</v>
      </c>
      <c r="C51" s="123">
        <v>1935.32</v>
      </c>
      <c r="D51" s="117"/>
      <c r="E51" s="124" t="s">
        <v>872</v>
      </c>
    </row>
    <row r="52" spans="2:5" ht="30" x14ac:dyDescent="0.25">
      <c r="B52" s="122" t="s">
        <v>864</v>
      </c>
      <c r="C52" s="123">
        <v>20466.560000000001</v>
      </c>
      <c r="D52" s="117"/>
      <c r="E52" s="124" t="s">
        <v>873</v>
      </c>
    </row>
    <row r="53" spans="2:5" s="100" customFormat="1" x14ac:dyDescent="0.25">
      <c r="B53" s="111" t="s">
        <v>889</v>
      </c>
      <c r="C53" s="107">
        <f>SUM(C51:C52)</f>
        <v>22401.88</v>
      </c>
      <c r="D53" s="104"/>
      <c r="E53" s="102"/>
    </row>
    <row r="54" spans="2:5" x14ac:dyDescent="0.25">
      <c r="B54" s="112"/>
    </row>
    <row r="55" spans="2:5" ht="30" x14ac:dyDescent="0.25">
      <c r="B55" s="122" t="s">
        <v>864</v>
      </c>
      <c r="C55" s="123">
        <v>286085.83</v>
      </c>
      <c r="D55" s="117"/>
      <c r="E55" s="124" t="s">
        <v>874</v>
      </c>
    </row>
    <row r="56" spans="2:5" s="100" customFormat="1" x14ac:dyDescent="0.25">
      <c r="B56" s="122" t="s">
        <v>865</v>
      </c>
      <c r="C56" s="125">
        <v>299.63</v>
      </c>
      <c r="D56" s="117"/>
      <c r="E56" s="126" t="s">
        <v>875</v>
      </c>
    </row>
    <row r="57" spans="2:5" s="100" customFormat="1" x14ac:dyDescent="0.25">
      <c r="B57" s="122" t="s">
        <v>870</v>
      </c>
      <c r="C57" s="125">
        <v>633104.63</v>
      </c>
      <c r="D57" s="117"/>
      <c r="E57" s="124" t="s">
        <v>876</v>
      </c>
    </row>
    <row r="58" spans="2:5" s="100" customFormat="1" x14ac:dyDescent="0.25">
      <c r="B58" s="111" t="s">
        <v>889</v>
      </c>
      <c r="C58" s="108">
        <f>SUM(C55:C57)</f>
        <v>919490.09000000008</v>
      </c>
      <c r="D58" s="104"/>
      <c r="E58" s="102"/>
    </row>
    <row r="59" spans="2:5" x14ac:dyDescent="0.25">
      <c r="B59" s="110"/>
      <c r="C59" s="103"/>
      <c r="D59" s="104"/>
      <c r="E59" s="102"/>
    </row>
    <row r="60" spans="2:5" s="100" customFormat="1" ht="30" x14ac:dyDescent="0.25">
      <c r="B60" s="122" t="s">
        <v>864</v>
      </c>
      <c r="C60" s="123">
        <v>153538.98000000001</v>
      </c>
      <c r="D60" s="117"/>
      <c r="E60" s="124" t="s">
        <v>877</v>
      </c>
    </row>
    <row r="61" spans="2:5" s="100" customFormat="1" x14ac:dyDescent="0.25">
      <c r="B61" s="122" t="s">
        <v>865</v>
      </c>
      <c r="C61" s="125">
        <v>3277.8</v>
      </c>
      <c r="D61" s="117"/>
      <c r="E61" s="126" t="s">
        <v>878</v>
      </c>
    </row>
    <row r="62" spans="2:5" s="100" customFormat="1" x14ac:dyDescent="0.25">
      <c r="B62" s="111" t="s">
        <v>889</v>
      </c>
      <c r="C62" s="108">
        <f>SUM(C60:C61)</f>
        <v>156816.78</v>
      </c>
      <c r="D62" s="104"/>
      <c r="E62" s="105"/>
    </row>
    <row r="63" spans="2:5" x14ac:dyDescent="0.25">
      <c r="B63" s="110"/>
      <c r="C63" s="103"/>
      <c r="D63" s="104"/>
      <c r="E63" s="102"/>
    </row>
    <row r="64" spans="2:5" ht="30" x14ac:dyDescent="0.25">
      <c r="B64" s="122" t="s">
        <v>864</v>
      </c>
      <c r="C64" s="123">
        <v>254105.41</v>
      </c>
      <c r="D64" s="117"/>
      <c r="E64" s="124" t="s">
        <v>879</v>
      </c>
    </row>
    <row r="65" spans="2:5" s="100" customFormat="1" x14ac:dyDescent="0.25">
      <c r="B65" s="111" t="s">
        <v>889</v>
      </c>
      <c r="C65" s="107">
        <f>SUM(C64)</f>
        <v>254105.41</v>
      </c>
      <c r="D65" s="104"/>
      <c r="E65" s="102"/>
    </row>
    <row r="66" spans="2:5" x14ac:dyDescent="0.25">
      <c r="B66" s="110"/>
      <c r="C66" s="106"/>
      <c r="D66" s="104"/>
      <c r="E66" s="105"/>
    </row>
    <row r="67" spans="2:5" x14ac:dyDescent="0.25">
      <c r="B67" s="122" t="s">
        <v>871</v>
      </c>
      <c r="C67" s="125">
        <v>5483.4</v>
      </c>
      <c r="D67" s="117"/>
      <c r="E67" s="124" t="s">
        <v>880</v>
      </c>
    </row>
    <row r="68" spans="2:5" x14ac:dyDescent="0.25">
      <c r="B68" s="122" t="s">
        <v>863</v>
      </c>
      <c r="C68" s="123">
        <v>72198</v>
      </c>
      <c r="D68" s="117"/>
      <c r="E68" s="126" t="s">
        <v>881</v>
      </c>
    </row>
    <row r="69" spans="2:5" s="100" customFormat="1" x14ac:dyDescent="0.25">
      <c r="B69" s="111" t="s">
        <v>889</v>
      </c>
      <c r="C69" s="107">
        <f>SUM(C67:C68)</f>
        <v>77681.399999999994</v>
      </c>
      <c r="D69" s="104"/>
      <c r="E69" s="105"/>
    </row>
    <row r="70" spans="2:5" x14ac:dyDescent="0.25">
      <c r="B70" s="110"/>
      <c r="C70" s="99"/>
      <c r="D70" s="100"/>
      <c r="E70" s="102"/>
    </row>
    <row r="71" spans="2:5" x14ac:dyDescent="0.25">
      <c r="B71" s="122" t="s">
        <v>865</v>
      </c>
      <c r="C71" s="125">
        <v>8017.94</v>
      </c>
      <c r="D71" s="117"/>
      <c r="E71" s="126" t="s">
        <v>882</v>
      </c>
    </row>
    <row r="72" spans="2:5" x14ac:dyDescent="0.25">
      <c r="B72" s="122" t="s">
        <v>866</v>
      </c>
      <c r="C72" s="125">
        <v>6580</v>
      </c>
      <c r="D72" s="117"/>
      <c r="E72" s="126" t="s">
        <v>883</v>
      </c>
    </row>
    <row r="73" spans="2:5" x14ac:dyDescent="0.25">
      <c r="B73" s="122" t="s">
        <v>867</v>
      </c>
      <c r="C73" s="125">
        <v>1789.5</v>
      </c>
      <c r="D73" s="117"/>
      <c r="E73" s="124" t="s">
        <v>884</v>
      </c>
    </row>
    <row r="74" spans="2:5" x14ac:dyDescent="0.25">
      <c r="B74" s="122" t="s">
        <v>868</v>
      </c>
      <c r="C74" s="125">
        <v>1138.72</v>
      </c>
      <c r="D74" s="117"/>
      <c r="E74" s="124" t="s">
        <v>885</v>
      </c>
    </row>
    <row r="75" spans="2:5" x14ac:dyDescent="0.25">
      <c r="B75" s="122" t="s">
        <v>869</v>
      </c>
      <c r="C75" s="125">
        <v>3196.21</v>
      </c>
      <c r="D75" s="117"/>
      <c r="E75" s="124" t="s">
        <v>886</v>
      </c>
    </row>
    <row r="76" spans="2:5" s="100" customFormat="1" x14ac:dyDescent="0.25">
      <c r="B76" s="122" t="s">
        <v>870</v>
      </c>
      <c r="C76" s="125">
        <v>8262.67</v>
      </c>
      <c r="D76" s="117"/>
      <c r="E76" s="124" t="s">
        <v>887</v>
      </c>
    </row>
    <row r="77" spans="2:5" s="100" customFormat="1" x14ac:dyDescent="0.25">
      <c r="B77" s="122" t="s">
        <v>871</v>
      </c>
      <c r="C77" s="125">
        <v>2625.54</v>
      </c>
      <c r="D77" s="117"/>
      <c r="E77" s="124" t="s">
        <v>888</v>
      </c>
    </row>
    <row r="78" spans="2:5" s="100" customFormat="1" x14ac:dyDescent="0.25">
      <c r="B78" s="111" t="s">
        <v>889</v>
      </c>
      <c r="C78" s="108">
        <f>SUM(C71:C77)</f>
        <v>31610.58</v>
      </c>
      <c r="E78" s="102"/>
    </row>
    <row r="79" spans="2:5" s="100" customFormat="1" x14ac:dyDescent="0.25">
      <c r="B79" s="110"/>
      <c r="C79" s="99"/>
      <c r="E79" s="102"/>
    </row>
    <row r="80" spans="2:5" ht="17.25" x14ac:dyDescent="0.25">
      <c r="B80" s="113" t="s">
        <v>890</v>
      </c>
      <c r="C80" s="109">
        <f>C53+C58+C62+C65+C69+C78</f>
        <v>1462106.14</v>
      </c>
      <c r="D80" s="101"/>
    </row>
    <row r="81" spans="3:4" x14ac:dyDescent="0.25">
      <c r="C81" s="84"/>
      <c r="D81" s="84"/>
    </row>
    <row r="82" spans="3:4" x14ac:dyDescent="0.25">
      <c r="C82" s="84"/>
      <c r="D82" s="84"/>
    </row>
    <row r="83" spans="3:4" x14ac:dyDescent="0.25">
      <c r="C83" s="84"/>
      <c r="D83" s="84"/>
    </row>
    <row r="84" spans="3:4" x14ac:dyDescent="0.25">
      <c r="C84" s="84"/>
      <c r="D84" s="84"/>
    </row>
    <row r="85" spans="3:4" x14ac:dyDescent="0.25">
      <c r="C85" s="84"/>
      <c r="D85" s="84"/>
    </row>
    <row r="86" spans="3:4" x14ac:dyDescent="0.25">
      <c r="C86" s="84"/>
      <c r="D86" s="84"/>
    </row>
    <row r="87" spans="3:4" x14ac:dyDescent="0.25">
      <c r="C87" s="84"/>
      <c r="D87" s="84"/>
    </row>
    <row r="88" spans="3:4" x14ac:dyDescent="0.25">
      <c r="C88" s="84"/>
      <c r="D88" s="84"/>
    </row>
    <row r="89" spans="3:4" x14ac:dyDescent="0.25">
      <c r="C89" s="84"/>
      <c r="D89" s="84"/>
    </row>
    <row r="90" spans="3:4" x14ac:dyDescent="0.25">
      <c r="C90" s="84"/>
      <c r="D90" s="84"/>
    </row>
    <row r="91" spans="3:4" x14ac:dyDescent="0.25">
      <c r="C91" s="84"/>
      <c r="D91" s="84"/>
    </row>
    <row r="92" spans="3:4" x14ac:dyDescent="0.25">
      <c r="C92" s="84"/>
      <c r="D92" s="84"/>
    </row>
    <row r="93" spans="3:4" x14ac:dyDescent="0.25">
      <c r="C93" s="84"/>
      <c r="D93" s="84"/>
    </row>
    <row r="94" spans="3:4" x14ac:dyDescent="0.25">
      <c r="C94" s="84"/>
      <c r="D94" s="84"/>
    </row>
    <row r="95" spans="3:4" x14ac:dyDescent="0.25">
      <c r="C95" s="84"/>
      <c r="D95" s="84"/>
    </row>
    <row r="96" spans="3:4" x14ac:dyDescent="0.25">
      <c r="C96" s="84"/>
      <c r="D96" s="84"/>
    </row>
    <row r="97" spans="3:4" x14ac:dyDescent="0.25">
      <c r="C97" s="84"/>
      <c r="D97" s="84"/>
    </row>
    <row r="98" spans="3:4" x14ac:dyDescent="0.25">
      <c r="C98" s="84"/>
      <c r="D98" s="84"/>
    </row>
    <row r="99" spans="3:4" x14ac:dyDescent="0.25">
      <c r="C99" s="84"/>
      <c r="D99" s="84"/>
    </row>
    <row r="100" spans="3:4" x14ac:dyDescent="0.25">
      <c r="C100" s="84"/>
      <c r="D100" s="84"/>
    </row>
    <row r="101" spans="3:4" x14ac:dyDescent="0.25">
      <c r="C101" s="84"/>
      <c r="D101" s="84"/>
    </row>
    <row r="102" spans="3:4" x14ac:dyDescent="0.25">
      <c r="C102" s="84"/>
      <c r="D102" s="84"/>
    </row>
    <row r="103" spans="3:4" x14ac:dyDescent="0.25">
      <c r="C103" s="84"/>
      <c r="D103" s="84"/>
    </row>
    <row r="104" spans="3:4" x14ac:dyDescent="0.25">
      <c r="C104" s="84"/>
      <c r="D104" s="84"/>
    </row>
    <row r="105" spans="3:4" x14ac:dyDescent="0.25">
      <c r="C105" s="84"/>
      <c r="D105" s="84"/>
    </row>
    <row r="106" spans="3:4" x14ac:dyDescent="0.25">
      <c r="C106" s="84"/>
      <c r="D106" s="84"/>
    </row>
    <row r="107" spans="3:4" x14ac:dyDescent="0.25">
      <c r="C107" s="84"/>
      <c r="D107" s="84"/>
    </row>
    <row r="108" spans="3:4" x14ac:dyDescent="0.25">
      <c r="C108" s="84"/>
      <c r="D108" s="84"/>
    </row>
    <row r="109" spans="3:4" x14ac:dyDescent="0.25">
      <c r="C109" s="84"/>
      <c r="D109" s="84"/>
    </row>
    <row r="110" spans="3:4" x14ac:dyDescent="0.25">
      <c r="C110" s="84"/>
      <c r="D110" s="84"/>
    </row>
    <row r="111" spans="3:4" x14ac:dyDescent="0.25">
      <c r="C111" s="84"/>
      <c r="D111" s="84"/>
    </row>
    <row r="112" spans="3:4" x14ac:dyDescent="0.25">
      <c r="C112" s="84"/>
      <c r="D112" s="84"/>
    </row>
    <row r="113" spans="3:4" x14ac:dyDescent="0.25">
      <c r="C113" s="84"/>
      <c r="D113" s="84"/>
    </row>
    <row r="114" spans="3:4" x14ac:dyDescent="0.25">
      <c r="C114" s="84"/>
      <c r="D114" s="84"/>
    </row>
    <row r="115" spans="3:4" x14ac:dyDescent="0.25">
      <c r="C115" s="84"/>
      <c r="D115" s="84"/>
    </row>
    <row r="116" spans="3:4" x14ac:dyDescent="0.25">
      <c r="C116" s="84"/>
      <c r="D116" s="84"/>
    </row>
    <row r="117" spans="3:4" x14ac:dyDescent="0.25">
      <c r="C117" s="84"/>
      <c r="D117" s="84"/>
    </row>
    <row r="118" spans="3:4" x14ac:dyDescent="0.25">
      <c r="C118" s="84"/>
      <c r="D118" s="84"/>
    </row>
    <row r="119" spans="3:4" x14ac:dyDescent="0.25">
      <c r="C119" s="84"/>
      <c r="D119" s="84"/>
    </row>
    <row r="120" spans="3:4" x14ac:dyDescent="0.25">
      <c r="C120" s="84"/>
      <c r="D120" s="84"/>
    </row>
  </sheetData>
  <pageMargins left="0.31496062992125984" right="0.31496062992125984" top="0.39370078740157483" bottom="0.78740157480314965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Normal="100" workbookViewId="0">
      <selection activeCell="N16" sqref="N10:N16"/>
    </sheetView>
  </sheetViews>
  <sheetFormatPr defaultRowHeight="15" x14ac:dyDescent="0.25"/>
  <cols>
    <col min="1" max="1" width="77.42578125" customWidth="1"/>
    <col min="2" max="2" width="9.140625" customWidth="1"/>
    <col min="3" max="3" width="10.42578125" customWidth="1"/>
    <col min="4" max="4" width="9.140625" customWidth="1"/>
    <col min="5" max="5" width="10.42578125" customWidth="1"/>
    <col min="6" max="6" width="12.85546875" customWidth="1"/>
    <col min="10" max="10" width="8.140625" bestFit="1" customWidth="1"/>
    <col min="11" max="11" width="11.28515625" bestFit="1" customWidth="1"/>
  </cols>
  <sheetData>
    <row r="1" spans="1:14" ht="51" x14ac:dyDescent="0.25">
      <c r="A1" s="2" t="s">
        <v>10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  <c r="G1" s="2" t="s">
        <v>7</v>
      </c>
      <c r="H1" s="81" t="s">
        <v>8</v>
      </c>
      <c r="I1" s="2" t="s">
        <v>9</v>
      </c>
      <c r="J1" s="2" t="s">
        <v>19</v>
      </c>
      <c r="K1" s="2" t="s">
        <v>463</v>
      </c>
      <c r="L1" s="3" t="s">
        <v>20</v>
      </c>
      <c r="M1" s="3" t="s">
        <v>21</v>
      </c>
      <c r="N1" s="3" t="s">
        <v>22</v>
      </c>
    </row>
    <row r="2" spans="1:14" x14ac:dyDescent="0.25">
      <c r="A2" s="34" t="s">
        <v>127</v>
      </c>
      <c r="B2" s="62" t="s">
        <v>442</v>
      </c>
      <c r="C2" s="41">
        <v>41459</v>
      </c>
      <c r="D2" s="6">
        <v>25</v>
      </c>
      <c r="E2" s="41">
        <v>41477</v>
      </c>
      <c r="F2" s="9" t="s">
        <v>462</v>
      </c>
      <c r="G2" s="21">
        <v>1</v>
      </c>
      <c r="H2" s="82">
        <v>50</v>
      </c>
      <c r="I2" s="21" t="s">
        <v>67</v>
      </c>
      <c r="J2" s="27">
        <v>55.3</v>
      </c>
      <c r="K2" s="27">
        <v>2765</v>
      </c>
      <c r="L2" s="10"/>
      <c r="M2" s="21">
        <v>50</v>
      </c>
      <c r="N2" s="28">
        <f t="shared" ref="N2:N16" si="0">M2*J2</f>
        <v>2765</v>
      </c>
    </row>
    <row r="3" spans="1:14" x14ac:dyDescent="0.25">
      <c r="A3" s="34" t="s">
        <v>128</v>
      </c>
      <c r="B3" s="62" t="s">
        <v>442</v>
      </c>
      <c r="C3" s="41">
        <v>41459</v>
      </c>
      <c r="D3" s="6">
        <v>26</v>
      </c>
      <c r="E3" s="41">
        <v>41477</v>
      </c>
      <c r="F3" s="9" t="s">
        <v>469</v>
      </c>
      <c r="G3" s="21">
        <v>1</v>
      </c>
      <c r="H3" s="82">
        <v>267</v>
      </c>
      <c r="I3" s="21" t="s">
        <v>68</v>
      </c>
      <c r="J3" s="27">
        <v>58.99</v>
      </c>
      <c r="K3" s="27">
        <v>15750.33</v>
      </c>
      <c r="L3" s="10"/>
      <c r="M3" s="21">
        <v>267</v>
      </c>
      <c r="N3" s="28">
        <f t="shared" si="0"/>
        <v>15750.33</v>
      </c>
    </row>
    <row r="4" spans="1:14" x14ac:dyDescent="0.25">
      <c r="A4" s="34" t="s">
        <v>129</v>
      </c>
      <c r="B4" s="62" t="s">
        <v>442</v>
      </c>
      <c r="C4" s="41">
        <v>41459</v>
      </c>
      <c r="D4" s="6">
        <v>27</v>
      </c>
      <c r="E4" s="41">
        <v>41477</v>
      </c>
      <c r="F4" s="9" t="s">
        <v>462</v>
      </c>
      <c r="G4" s="21">
        <v>1</v>
      </c>
      <c r="H4" s="82">
        <v>400</v>
      </c>
      <c r="I4" s="21" t="s">
        <v>68</v>
      </c>
      <c r="J4" s="27">
        <v>6.45</v>
      </c>
      <c r="K4" s="27">
        <v>2580</v>
      </c>
      <c r="L4" s="10"/>
      <c r="M4" s="21">
        <v>0</v>
      </c>
      <c r="N4" s="28">
        <f t="shared" si="0"/>
        <v>0</v>
      </c>
    </row>
    <row r="5" spans="1:14" x14ac:dyDescent="0.25">
      <c r="A5" s="34" t="s">
        <v>130</v>
      </c>
      <c r="B5" s="62" t="s">
        <v>442</v>
      </c>
      <c r="C5" s="41">
        <v>41459</v>
      </c>
      <c r="D5" s="6">
        <v>28</v>
      </c>
      <c r="E5" s="41">
        <v>41477</v>
      </c>
      <c r="F5" s="9" t="s">
        <v>464</v>
      </c>
      <c r="G5" s="21">
        <v>1</v>
      </c>
      <c r="H5" s="82">
        <v>15</v>
      </c>
      <c r="I5" s="21" t="s">
        <v>69</v>
      </c>
      <c r="J5" s="27">
        <v>41</v>
      </c>
      <c r="K5" s="27">
        <v>615</v>
      </c>
      <c r="L5" s="10"/>
      <c r="M5" s="21">
        <v>0</v>
      </c>
      <c r="N5" s="28">
        <f t="shared" si="0"/>
        <v>0</v>
      </c>
    </row>
    <row r="6" spans="1:14" x14ac:dyDescent="0.25">
      <c r="A6" s="34" t="s">
        <v>131</v>
      </c>
      <c r="B6" s="62" t="s">
        <v>442</v>
      </c>
      <c r="C6" s="41">
        <v>41459</v>
      </c>
      <c r="D6" s="6">
        <v>29</v>
      </c>
      <c r="E6" s="41">
        <v>41477</v>
      </c>
      <c r="F6" s="9" t="s">
        <v>470</v>
      </c>
      <c r="G6" s="21">
        <v>1</v>
      </c>
      <c r="H6" s="82">
        <v>3</v>
      </c>
      <c r="I6" s="21" t="s">
        <v>68</v>
      </c>
      <c r="J6" s="27">
        <v>291.85000000000002</v>
      </c>
      <c r="K6" s="27">
        <v>875.55000000000007</v>
      </c>
      <c r="L6" s="10"/>
      <c r="M6" s="21">
        <v>0</v>
      </c>
      <c r="N6" s="28">
        <f t="shared" si="0"/>
        <v>0</v>
      </c>
    </row>
    <row r="7" spans="1:14" x14ac:dyDescent="0.25">
      <c r="A7" s="8" t="s">
        <v>134</v>
      </c>
      <c r="B7" s="62" t="s">
        <v>442</v>
      </c>
      <c r="C7" s="41">
        <v>41459</v>
      </c>
      <c r="D7" s="6">
        <v>33</v>
      </c>
      <c r="E7" s="41">
        <v>41477</v>
      </c>
      <c r="F7" s="9" t="s">
        <v>473</v>
      </c>
      <c r="G7" s="21">
        <v>1</v>
      </c>
      <c r="H7" s="82">
        <v>5</v>
      </c>
      <c r="I7" s="21" t="s">
        <v>72</v>
      </c>
      <c r="J7" s="27">
        <v>239.77</v>
      </c>
      <c r="K7" s="27">
        <v>1198.8500000000001</v>
      </c>
      <c r="L7" s="10"/>
      <c r="M7" s="21">
        <v>0</v>
      </c>
      <c r="N7" s="28">
        <f t="shared" si="0"/>
        <v>0</v>
      </c>
    </row>
    <row r="8" spans="1:14" ht="25.5" x14ac:dyDescent="0.25">
      <c r="A8" s="34" t="s">
        <v>274</v>
      </c>
      <c r="B8" s="62" t="s">
        <v>442</v>
      </c>
      <c r="C8" s="41">
        <v>41459</v>
      </c>
      <c r="D8" s="6">
        <v>34</v>
      </c>
      <c r="E8" s="41">
        <v>41477</v>
      </c>
      <c r="F8" s="9" t="s">
        <v>474</v>
      </c>
      <c r="G8" s="21">
        <v>1</v>
      </c>
      <c r="H8" s="82">
        <v>500</v>
      </c>
      <c r="I8" s="21" t="s">
        <v>68</v>
      </c>
      <c r="J8" s="27">
        <v>3.44</v>
      </c>
      <c r="K8" s="27">
        <v>1720</v>
      </c>
      <c r="L8" s="10"/>
      <c r="M8" s="21">
        <v>100</v>
      </c>
      <c r="N8" s="28">
        <f t="shared" si="0"/>
        <v>344</v>
      </c>
    </row>
    <row r="9" spans="1:14" ht="25.5" x14ac:dyDescent="0.25">
      <c r="A9" s="34" t="s">
        <v>275</v>
      </c>
      <c r="B9" s="62" t="s">
        <v>442</v>
      </c>
      <c r="C9" s="41">
        <v>41459</v>
      </c>
      <c r="D9" s="6">
        <v>35</v>
      </c>
      <c r="E9" s="41">
        <v>41477</v>
      </c>
      <c r="F9" s="9" t="s">
        <v>474</v>
      </c>
      <c r="G9" s="21">
        <v>1</v>
      </c>
      <c r="H9" s="98">
        <v>2000</v>
      </c>
      <c r="I9" s="21" t="s">
        <v>68</v>
      </c>
      <c r="J9" s="27">
        <v>4.0599999999999996</v>
      </c>
      <c r="K9" s="27">
        <v>8119.9999999999991</v>
      </c>
      <c r="L9" s="10"/>
      <c r="M9" s="35">
        <v>100</v>
      </c>
      <c r="N9" s="28">
        <f t="shared" si="0"/>
        <v>405.99999999999994</v>
      </c>
    </row>
    <row r="10" spans="1:14" x14ac:dyDescent="0.25">
      <c r="A10" s="34" t="s">
        <v>853</v>
      </c>
      <c r="B10" s="9" t="s">
        <v>461</v>
      </c>
      <c r="C10" s="41">
        <v>41498</v>
      </c>
      <c r="D10" s="6">
        <v>44</v>
      </c>
      <c r="E10" s="41">
        <v>41507</v>
      </c>
      <c r="F10" s="9" t="s">
        <v>752</v>
      </c>
      <c r="G10" s="7">
        <v>1</v>
      </c>
      <c r="H10" s="82">
        <v>20</v>
      </c>
      <c r="I10" s="21" t="s">
        <v>350</v>
      </c>
      <c r="J10" s="27">
        <v>207.01</v>
      </c>
      <c r="K10" s="27">
        <v>4140.2</v>
      </c>
      <c r="L10" s="10"/>
      <c r="M10" s="21">
        <v>10</v>
      </c>
      <c r="N10" s="28">
        <f t="shared" si="0"/>
        <v>2070.1</v>
      </c>
    </row>
    <row r="11" spans="1:14" x14ac:dyDescent="0.25">
      <c r="A11" s="34" t="s">
        <v>856</v>
      </c>
      <c r="B11" s="9" t="s">
        <v>461</v>
      </c>
      <c r="C11" s="41">
        <v>41498</v>
      </c>
      <c r="D11" s="6">
        <v>45</v>
      </c>
      <c r="E11" s="41">
        <v>41507</v>
      </c>
      <c r="F11" s="9" t="s">
        <v>752</v>
      </c>
      <c r="G11" s="7">
        <v>1</v>
      </c>
      <c r="H11" s="82">
        <v>50</v>
      </c>
      <c r="I11" s="21" t="s">
        <v>351</v>
      </c>
      <c r="J11" s="27">
        <v>87.1</v>
      </c>
      <c r="K11" s="27">
        <v>4355</v>
      </c>
      <c r="L11" s="10"/>
      <c r="M11" s="21">
        <v>50</v>
      </c>
      <c r="N11" s="28">
        <f t="shared" si="0"/>
        <v>4355</v>
      </c>
    </row>
    <row r="12" spans="1:14" x14ac:dyDescent="0.25">
      <c r="A12" s="34" t="s">
        <v>854</v>
      </c>
      <c r="B12" s="9" t="s">
        <v>461</v>
      </c>
      <c r="C12" s="41">
        <v>41498</v>
      </c>
      <c r="D12" s="6">
        <v>46</v>
      </c>
      <c r="E12" s="41">
        <v>41507</v>
      </c>
      <c r="F12" s="9" t="s">
        <v>752</v>
      </c>
      <c r="G12" s="7">
        <v>1</v>
      </c>
      <c r="H12" s="82">
        <v>50</v>
      </c>
      <c r="I12" s="21" t="s">
        <v>351</v>
      </c>
      <c r="J12" s="9">
        <v>78.930000000000007</v>
      </c>
      <c r="K12" s="27">
        <v>3946.5000000000005</v>
      </c>
      <c r="L12" s="10"/>
      <c r="M12" s="21">
        <v>50</v>
      </c>
      <c r="N12" s="28">
        <f t="shared" si="0"/>
        <v>3946.5000000000005</v>
      </c>
    </row>
    <row r="13" spans="1:14" x14ac:dyDescent="0.25">
      <c r="A13" s="34" t="s">
        <v>565</v>
      </c>
      <c r="B13" s="9" t="s">
        <v>461</v>
      </c>
      <c r="C13" s="41">
        <v>41498</v>
      </c>
      <c r="D13" s="6">
        <v>47</v>
      </c>
      <c r="E13" s="41">
        <v>41507</v>
      </c>
      <c r="F13" s="9" t="s">
        <v>752</v>
      </c>
      <c r="G13" s="7">
        <v>1</v>
      </c>
      <c r="H13" s="82">
        <v>100</v>
      </c>
      <c r="I13" s="21" t="s">
        <v>351</v>
      </c>
      <c r="J13" s="9">
        <v>78.94</v>
      </c>
      <c r="K13" s="27">
        <v>7894</v>
      </c>
      <c r="L13" s="10"/>
      <c r="M13" s="21">
        <v>100</v>
      </c>
      <c r="N13" s="28">
        <f t="shared" si="0"/>
        <v>7894</v>
      </c>
    </row>
    <row r="14" spans="1:14" x14ac:dyDescent="0.25">
      <c r="A14" s="34" t="s">
        <v>855</v>
      </c>
      <c r="B14" s="9" t="s">
        <v>461</v>
      </c>
      <c r="C14" s="41">
        <v>41498</v>
      </c>
      <c r="D14" s="6">
        <v>48</v>
      </c>
      <c r="E14" s="41">
        <v>41507</v>
      </c>
      <c r="F14" s="9" t="s">
        <v>752</v>
      </c>
      <c r="G14" s="7">
        <v>1</v>
      </c>
      <c r="H14" s="82">
        <v>100</v>
      </c>
      <c r="I14" s="21" t="s">
        <v>351</v>
      </c>
      <c r="J14" s="9">
        <v>69.52</v>
      </c>
      <c r="K14" s="27">
        <v>6952</v>
      </c>
      <c r="L14" s="10"/>
      <c r="M14" s="21">
        <v>100</v>
      </c>
      <c r="N14" s="28">
        <f t="shared" si="0"/>
        <v>6952</v>
      </c>
    </row>
    <row r="15" spans="1:14" x14ac:dyDescent="0.25">
      <c r="A15" s="34" t="s">
        <v>857</v>
      </c>
      <c r="B15" s="9" t="s">
        <v>461</v>
      </c>
      <c r="C15" s="41">
        <v>41498</v>
      </c>
      <c r="D15" s="6">
        <v>49</v>
      </c>
      <c r="E15" s="41">
        <v>41507</v>
      </c>
      <c r="F15" s="9" t="s">
        <v>752</v>
      </c>
      <c r="G15" s="21">
        <v>1</v>
      </c>
      <c r="H15" s="82">
        <v>800</v>
      </c>
      <c r="I15" s="21" t="s">
        <v>85</v>
      </c>
      <c r="J15" s="9">
        <v>1.36</v>
      </c>
      <c r="K15" s="27">
        <v>1088</v>
      </c>
      <c r="L15" s="10"/>
      <c r="M15" s="21">
        <v>800</v>
      </c>
      <c r="N15" s="28">
        <f t="shared" si="0"/>
        <v>1088</v>
      </c>
    </row>
    <row r="16" spans="1:14" x14ac:dyDescent="0.25">
      <c r="A16" s="34" t="s">
        <v>858</v>
      </c>
      <c r="B16" s="9" t="s">
        <v>461</v>
      </c>
      <c r="C16" s="41">
        <v>41498</v>
      </c>
      <c r="D16" s="6">
        <v>50</v>
      </c>
      <c r="E16" s="41">
        <v>41507</v>
      </c>
      <c r="F16" s="9" t="s">
        <v>752</v>
      </c>
      <c r="G16" s="21">
        <v>1</v>
      </c>
      <c r="H16" s="82">
        <v>300</v>
      </c>
      <c r="I16" s="21" t="s">
        <v>85</v>
      </c>
      <c r="J16" s="9">
        <v>2.41</v>
      </c>
      <c r="K16" s="27">
        <v>723</v>
      </c>
      <c r="L16" s="10"/>
      <c r="M16" s="21">
        <v>300</v>
      </c>
      <c r="N16" s="28">
        <f t="shared" si="0"/>
        <v>723</v>
      </c>
    </row>
    <row r="17" spans="11:14" x14ac:dyDescent="0.25">
      <c r="K17" s="86">
        <f>SUM(K2:K16)</f>
        <v>62723.429999999993</v>
      </c>
      <c r="N17" s="86">
        <f>SUM(N2:N16)</f>
        <v>46293.93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2"/>
  <sheetViews>
    <sheetView topLeftCell="A19" workbookViewId="0">
      <selection activeCell="G31" sqref="G31"/>
    </sheetView>
  </sheetViews>
  <sheetFormatPr defaultRowHeight="15" x14ac:dyDescent="0.25"/>
  <cols>
    <col min="1" max="7" width="9.140625" style="67"/>
    <col min="8" max="8" width="11.5703125" style="67" bestFit="1" customWidth="1"/>
    <col min="9" max="9" width="31" style="69" customWidth="1"/>
    <col min="10" max="10" width="18.28515625" style="68" customWidth="1"/>
    <col min="11" max="11" width="56.85546875" style="67" customWidth="1"/>
    <col min="12" max="16384" width="9.140625" style="67"/>
  </cols>
  <sheetData>
    <row r="2" spans="1:11" x14ac:dyDescent="0.25">
      <c r="J2" s="68" t="s">
        <v>708</v>
      </c>
    </row>
    <row r="3" spans="1:11" x14ac:dyDescent="0.25">
      <c r="A3" s="67" t="s">
        <v>694</v>
      </c>
      <c r="H3" s="68">
        <f>SUMIF(Plan1!D1:D2027,"3.3.3.9.0.30.06",Plan1!M1:M2027)</f>
        <v>9358.5</v>
      </c>
      <c r="J3" s="68">
        <v>9358.5</v>
      </c>
    </row>
    <row r="4" spans="1:11" x14ac:dyDescent="0.25">
      <c r="A4" s="67" t="s">
        <v>695</v>
      </c>
      <c r="H4" s="77">
        <f>SUMIF(Plan1!D1:D2027,"3.3.3.9.0.30.11",Plan1!M1:M2027)</f>
        <v>234397.40999999995</v>
      </c>
      <c r="J4" s="68">
        <v>232487.79</v>
      </c>
    </row>
    <row r="5" spans="1:11" x14ac:dyDescent="0.25">
      <c r="A5" s="67" t="s">
        <v>696</v>
      </c>
      <c r="H5" s="68">
        <f>SUMIF(Plan1!D1:D2027,"3.3.3.9.0.30.16",Plan1!M1:M2027)</f>
        <v>18564.3</v>
      </c>
      <c r="J5" s="68">
        <v>16976.3</v>
      </c>
    </row>
    <row r="6" spans="1:11" x14ac:dyDescent="0.25">
      <c r="A6" s="67" t="s">
        <v>697</v>
      </c>
      <c r="H6" s="68">
        <f>SUMIF(Plan1!D1:D2027,"3.3.3.9.0.30.19",Plan1!M1:M2027)</f>
        <v>11261.65</v>
      </c>
      <c r="J6" s="68">
        <v>11038.85</v>
      </c>
      <c r="K6" s="67" t="s">
        <v>709</v>
      </c>
    </row>
    <row r="7" spans="1:11" x14ac:dyDescent="0.25">
      <c r="A7" s="67" t="s">
        <v>698</v>
      </c>
      <c r="H7" s="68">
        <f>SUMIF(Plan1!D1:D2027,"3.3.3.9.0.30.21",Plan1!M1:M2027)</f>
        <v>1820.1999999999998</v>
      </c>
      <c r="J7" s="68">
        <v>1820.2</v>
      </c>
      <c r="K7" s="67" t="s">
        <v>713</v>
      </c>
    </row>
    <row r="8" spans="1:11" x14ac:dyDescent="0.25">
      <c r="A8" s="67" t="s">
        <v>699</v>
      </c>
      <c r="H8" s="68">
        <f>SUMIF(Plan1!D1:D2027,"3.3.3.9.0.30.22",Plan1!M1:M2027)</f>
        <v>55832.289999999994</v>
      </c>
      <c r="I8" s="69" t="s">
        <v>714</v>
      </c>
      <c r="J8" s="68">
        <v>10829.7</v>
      </c>
      <c r="K8" s="67" t="s">
        <v>715</v>
      </c>
    </row>
    <row r="9" spans="1:11" ht="45" x14ac:dyDescent="0.25">
      <c r="A9" s="67" t="s">
        <v>700</v>
      </c>
      <c r="H9" s="68">
        <f>SUMIF(Plan1!D1:D2027,"3.3.3.9.0.30.24",Plan1!M1:M2027)</f>
        <v>43674.51</v>
      </c>
      <c r="I9" s="69" t="s">
        <v>711</v>
      </c>
      <c r="J9" s="68">
        <v>36510.18</v>
      </c>
      <c r="K9" s="69" t="s">
        <v>712</v>
      </c>
    </row>
    <row r="10" spans="1:11" x14ac:dyDescent="0.25">
      <c r="A10" s="67" t="s">
        <v>701</v>
      </c>
      <c r="H10" s="68">
        <f>SUMIF(Plan1!D1:D2027,"3.3.3.9.0.30.25",Plan1!M1:M2027)</f>
        <v>1449</v>
      </c>
      <c r="I10" s="69" t="s">
        <v>396</v>
      </c>
    </row>
    <row r="11" spans="1:11" x14ac:dyDescent="0.25">
      <c r="A11" s="67" t="s">
        <v>702</v>
      </c>
      <c r="H11" s="68">
        <f>SUMIF(Plan1!D1:D2027,"3.3.3.9.0.30.26",Plan1!M1:M2027)</f>
        <v>1748.6</v>
      </c>
      <c r="J11" s="68">
        <v>875.55</v>
      </c>
      <c r="K11" s="67" t="s">
        <v>710</v>
      </c>
    </row>
    <row r="12" spans="1:11" x14ac:dyDescent="0.25">
      <c r="A12" s="67" t="s">
        <v>703</v>
      </c>
      <c r="H12" s="68">
        <f>SUMIF(Plan1!D$1:D$2027,"3.3.3.9.0.30.28",Plan1!M$1:M$2027)</f>
        <v>17741</v>
      </c>
      <c r="J12" s="68">
        <v>3871.2</v>
      </c>
      <c r="K12" s="67" t="s">
        <v>716</v>
      </c>
    </row>
    <row r="13" spans="1:11" x14ac:dyDescent="0.25">
      <c r="A13" s="67" t="s">
        <v>704</v>
      </c>
      <c r="H13" s="68">
        <f>SUMIF(Plan1!D$1:D$2027,"3.3.3.9.0.30.31",Plan1!M$1:M$2027)</f>
        <v>33942.699999999997</v>
      </c>
      <c r="I13" s="69" t="s">
        <v>717</v>
      </c>
      <c r="J13" s="68">
        <v>32950.699999999997</v>
      </c>
      <c r="K13" s="67" t="s">
        <v>718</v>
      </c>
    </row>
    <row r="14" spans="1:11" x14ac:dyDescent="0.25">
      <c r="A14" s="67" t="s">
        <v>705</v>
      </c>
      <c r="H14" s="77">
        <f>SUMIF(Plan1!D$1:D$2027,"3.3.3.9.0.30.35",Plan1!M$1:M$2027)</f>
        <v>40114.780000000006</v>
      </c>
      <c r="J14" s="68">
        <v>40116.1</v>
      </c>
    </row>
    <row r="15" spans="1:11" x14ac:dyDescent="0.25">
      <c r="A15" s="67" t="s">
        <v>706</v>
      </c>
      <c r="H15" s="68">
        <f>SUMIF(Plan1!D$1:D$2027,"3.3.3.9.0.30.36",Plan1!M$1:M$2027)</f>
        <v>8398.5</v>
      </c>
      <c r="J15" s="68">
        <v>8398.5</v>
      </c>
    </row>
    <row r="16" spans="1:11" x14ac:dyDescent="0.25">
      <c r="A16" s="67" t="s">
        <v>707</v>
      </c>
      <c r="H16" s="68">
        <f>SUMIF(Plan1!D$1:D$2027,"3.3.3.9.0.30.42",Plan1!M$1:M$2027)</f>
        <v>6055.4000000000005</v>
      </c>
      <c r="J16" s="68">
        <v>6055.4</v>
      </c>
    </row>
    <row r="17" spans="1:16" x14ac:dyDescent="0.25">
      <c r="H17" s="70">
        <f>SUM(H3:H16)</f>
        <v>484358.84</v>
      </c>
      <c r="I17" s="71">
        <f>H17*0.5</f>
        <v>242179.42</v>
      </c>
    </row>
    <row r="18" spans="1:16" x14ac:dyDescent="0.25">
      <c r="H18" s="68"/>
    </row>
    <row r="19" spans="1:16" x14ac:dyDescent="0.25">
      <c r="H19" s="68"/>
    </row>
    <row r="20" spans="1:16" x14ac:dyDescent="0.25">
      <c r="A20" s="67" t="s">
        <v>678</v>
      </c>
      <c r="H20" s="68">
        <f>SUMIF(Plan1!D$1:D$2027,"3.3.3.9.0.33.05",Plan1!M$1:M$2027)</f>
        <v>220700</v>
      </c>
      <c r="J20" s="68">
        <v>30000</v>
      </c>
    </row>
    <row r="21" spans="1:16" x14ac:dyDescent="0.25">
      <c r="A21" s="67" t="s">
        <v>679</v>
      </c>
      <c r="H21" s="68">
        <f>SUMIF(Plan1!D1:D2027,"3.3.3.9.0.39.01",Plan1!M1:M2027)</f>
        <v>7990</v>
      </c>
      <c r="I21" s="69" t="s">
        <v>396</v>
      </c>
    </row>
    <row r="22" spans="1:16" ht="45" x14ac:dyDescent="0.25">
      <c r="A22" s="67" t="s">
        <v>680</v>
      </c>
      <c r="H22" s="68">
        <f>SUMIF(Plan1!D2:D2028,"3.3.3.9.0.39.10",Plan1!M2:M2028)</f>
        <v>133250</v>
      </c>
      <c r="I22" s="69" t="s">
        <v>677</v>
      </c>
      <c r="J22" s="68">
        <v>0</v>
      </c>
    </row>
    <row r="23" spans="1:16" ht="30" x14ac:dyDescent="0.25">
      <c r="A23" s="67" t="s">
        <v>681</v>
      </c>
      <c r="H23" s="68">
        <f>SUMIF(Plan1!D1:D2027,"3.3.3.9.0.39.17",Plan1!M1:M2027)</f>
        <v>68578.8</v>
      </c>
      <c r="I23" s="69" t="s">
        <v>675</v>
      </c>
      <c r="J23" s="68">
        <v>36214.800000000003</v>
      </c>
      <c r="K23" s="69" t="s">
        <v>719</v>
      </c>
    </row>
    <row r="24" spans="1:16" x14ac:dyDescent="0.25">
      <c r="A24" s="67" t="s">
        <v>682</v>
      </c>
      <c r="H24" s="68">
        <f>SUMIF(Plan1!D1:D2027,"3.3.3.9.0.39.43",Plan1!M1:M2027)</f>
        <v>123600</v>
      </c>
      <c r="I24" s="69" t="s">
        <v>676</v>
      </c>
    </row>
    <row r="25" spans="1:16" x14ac:dyDescent="0.25">
      <c r="A25" s="67" t="s">
        <v>683</v>
      </c>
      <c r="H25" s="68">
        <f>SUMIF(Plan1!D2:D2028,"3.3.3.9.0.39.44",Plan1!M2:M2028)</f>
        <v>75600</v>
      </c>
      <c r="I25" s="69" t="s">
        <v>676</v>
      </c>
      <c r="P25" s="68"/>
    </row>
    <row r="26" spans="1:16" x14ac:dyDescent="0.25">
      <c r="A26" s="67" t="s">
        <v>684</v>
      </c>
      <c r="H26" s="68">
        <f>SUMIF(Plan1!D2:D2028,"3.3.3.9.1.39.48",Plan1!M2:M2028)</f>
        <v>900</v>
      </c>
      <c r="I26" s="69" t="s">
        <v>397</v>
      </c>
      <c r="P26" s="68"/>
    </row>
    <row r="27" spans="1:16" x14ac:dyDescent="0.25">
      <c r="H27" s="70">
        <f>SUM(H20:H26)</f>
        <v>630618.80000000005</v>
      </c>
    </row>
    <row r="30" spans="1:16" x14ac:dyDescent="0.25">
      <c r="A30" s="67" t="s">
        <v>685</v>
      </c>
      <c r="H30" s="68">
        <f>SUMIF(Plan1!D6:D2032,"3.4.4.9.0.52.04",Plan1!M6:M2032)</f>
        <v>124660.14</v>
      </c>
      <c r="J30" s="68">
        <v>74133.320000000007</v>
      </c>
      <c r="K30" s="67" t="s">
        <v>721</v>
      </c>
    </row>
    <row r="31" spans="1:16" x14ac:dyDescent="0.25">
      <c r="A31" s="67" t="s">
        <v>686</v>
      </c>
      <c r="H31" s="68">
        <f>SUMIF(Plan1!D$2:D$2026,"3.4.4.9.0.52.08",Plan1!M$2:M$2026)</f>
        <v>1465895.92</v>
      </c>
      <c r="K31" s="67" t="s">
        <v>722</v>
      </c>
    </row>
    <row r="32" spans="1:16" x14ac:dyDescent="0.25">
      <c r="A32" s="67" t="s">
        <v>687</v>
      </c>
      <c r="H32" s="68">
        <f>SUMIF(Plan1!D$2:D$2026,"3.4.4.9.0.52.12",Plan1!M$2:M$2026)</f>
        <v>17516.46</v>
      </c>
    </row>
    <row r="33" spans="1:9" s="67" customFormat="1" x14ac:dyDescent="0.25">
      <c r="A33" s="67" t="s">
        <v>688</v>
      </c>
      <c r="H33" s="68">
        <f>SUMIF(Plan1!D$2:D$2026,"3.4.4.9.0.52.24",Plan1!M$2:M$2026)</f>
        <v>6580</v>
      </c>
      <c r="I33" s="69"/>
    </row>
    <row r="34" spans="1:9" s="67" customFormat="1" x14ac:dyDescent="0.25">
      <c r="A34" s="67" t="s">
        <v>689</v>
      </c>
      <c r="H34" s="68">
        <f>SUMIF(Plan1!D$2:D$2026,"3.4.4.9.0.52.30",Plan1!M$2:M$2026)</f>
        <v>3579</v>
      </c>
      <c r="I34" s="69"/>
    </row>
    <row r="35" spans="1:9" s="67" customFormat="1" x14ac:dyDescent="0.25">
      <c r="A35" s="67" t="s">
        <v>690</v>
      </c>
      <c r="H35" s="68">
        <f>SUMIF(Plan1!D$2:D$2026,"3.4.4.9.0.52.36",Plan1!M$2:M$2026)</f>
        <v>2846.8</v>
      </c>
      <c r="I35" s="69"/>
    </row>
    <row r="36" spans="1:9" s="67" customFormat="1" x14ac:dyDescent="0.25">
      <c r="A36" s="67" t="s">
        <v>691</v>
      </c>
      <c r="H36" s="68">
        <f>SUMIF(Plan1!D$2:D$2026,"3.4.4.9.0.52.38",Plan1!M$2:M$2026)</f>
        <v>6392.420000000001</v>
      </c>
      <c r="I36" s="69"/>
    </row>
    <row r="37" spans="1:9" s="67" customFormat="1" x14ac:dyDescent="0.25">
      <c r="A37" s="67" t="s">
        <v>692</v>
      </c>
      <c r="H37" s="68">
        <f>SUMIF(Plan1!D$2:D$2026,"3.4.4.9.0.52.40",Plan1!M$2:M$2026)</f>
        <v>646665</v>
      </c>
      <c r="I37" s="69"/>
    </row>
    <row r="38" spans="1:9" s="67" customFormat="1" ht="30" x14ac:dyDescent="0.25">
      <c r="A38" s="67" t="s">
        <v>693</v>
      </c>
      <c r="H38" s="68">
        <f>SUMIF(Plan1!D$2:D$2026,"3.4.4.9.0.52.42",Plan1!M$2:M$2026)</f>
        <v>50022.80000000001</v>
      </c>
      <c r="I38" s="69" t="s">
        <v>398</v>
      </c>
    </row>
    <row r="39" spans="1:9" s="67" customFormat="1" x14ac:dyDescent="0.25">
      <c r="H39" s="70">
        <f>SUM(H30:H38)</f>
        <v>2324158.5399999996</v>
      </c>
      <c r="I39" s="69"/>
    </row>
    <row r="42" spans="1:9" s="67" customFormat="1" x14ac:dyDescent="0.25">
      <c r="H42" s="67">
        <v>-3157320.36</v>
      </c>
      <c r="I42" s="69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Plan1</vt:lpstr>
      <vt:lpstr>Plan3</vt:lpstr>
      <vt:lpstr>Plan4</vt:lpstr>
      <vt:lpstr>Plan2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CIRO SANCHES LOPES</dc:creator>
  <cp:lastModifiedBy>CIRO SANCHES LOPES</cp:lastModifiedBy>
  <cp:lastPrinted>2014-02-12T13:18:41Z</cp:lastPrinted>
  <dcterms:created xsi:type="dcterms:W3CDTF">2013-04-12T18:57:47Z</dcterms:created>
  <dcterms:modified xsi:type="dcterms:W3CDTF">2015-01-16T19:37:41Z</dcterms:modified>
</cp:coreProperties>
</file>